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16" windowHeight="11016" activeTab="1"/>
  </bookViews>
  <sheets>
    <sheet name="Tổng số theo địa phương" sheetId="6" r:id="rId1"/>
    <sheet name="Ds hoàn thành cách ly" sheetId="4" r:id="rId2"/>
  </sheets>
  <definedNames>
    <definedName name="_xlnm._FilterDatabase" localSheetId="1" hidden="1">'Ds hoàn thành cách ly'!$A$6:$S$18</definedName>
    <definedName name="_xlnm._FilterDatabase" localSheetId="0" hidden="1">'Tổng số theo địa phương'!$A$1:$D$65</definedName>
    <definedName name="_xlnm.Print_Titles" localSheetId="1">'Ds hoàn thành cách ly'!$5:$5</definedName>
  </definedNames>
  <calcPr calcId="162913"/>
</workbook>
</file>

<file path=xl/calcChain.xml><?xml version="1.0" encoding="utf-8"?>
<calcChain xmlns="http://schemas.openxmlformats.org/spreadsheetml/2006/main">
  <c r="D60" i="6" l="1"/>
  <c r="D65" i="6"/>
  <c r="D64" i="6"/>
  <c r="D63" i="6"/>
  <c r="D62" i="6"/>
  <c r="D61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 l="1"/>
</calcChain>
</file>

<file path=xl/sharedStrings.xml><?xml version="1.0" encoding="utf-8"?>
<sst xmlns="http://schemas.openxmlformats.org/spreadsheetml/2006/main" count="1172" uniqueCount="498">
  <si>
    <t>Stt</t>
  </si>
  <si>
    <t>Mã khách</t>
  </si>
  <si>
    <t>Họ và tên</t>
  </si>
  <si>
    <t>Giới tính</t>
  </si>
  <si>
    <t>Ngày sinh</t>
  </si>
  <si>
    <t>Số điện thoại</t>
  </si>
  <si>
    <t>Địa điểm cách ly</t>
  </si>
  <si>
    <t xml:space="preserve">Cách ly </t>
  </si>
  <si>
    <t>Xét nghiệm</t>
  </si>
  <si>
    <t>Phương án di chuyển</t>
  </si>
  <si>
    <t>Địa chỉ lưu trú sau khi về địa phương</t>
  </si>
  <si>
    <t>Từ ngày</t>
  </si>
  <si>
    <t>đến ngày</t>
  </si>
  <si>
    <t>KQ Lần 1 ngày</t>
  </si>
  <si>
    <t>KQ Lần 2 ngày</t>
  </si>
  <si>
    <t>KQ Lần 3 ngày</t>
  </si>
  <si>
    <t>Phương tiện ô tô</t>
  </si>
  <si>
    <t>Biển số xe</t>
  </si>
  <si>
    <t>Số hiệu chuyến bay</t>
  </si>
  <si>
    <t>Giờ khởi hành</t>
  </si>
  <si>
    <t>Thôn/xóm/đường</t>
  </si>
  <si>
    <t>Tỉnh/thành phố</t>
  </si>
  <si>
    <t>Nam</t>
  </si>
  <si>
    <t>Bến Tre</t>
  </si>
  <si>
    <t>Hà Nội</t>
  </si>
  <si>
    <t>Bình Dương</t>
  </si>
  <si>
    <t>Long An</t>
  </si>
  <si>
    <t>Cà Mau</t>
  </si>
  <si>
    <t>Tiền Giang</t>
  </si>
  <si>
    <t>Hậu Giang</t>
  </si>
  <si>
    <t>Ninh Bình</t>
  </si>
  <si>
    <t>STT</t>
  </si>
  <si>
    <t>Quyết định hoàn thành cách ly</t>
  </si>
  <si>
    <t>30/4/2021</t>
  </si>
  <si>
    <t>ô tô</t>
  </si>
  <si>
    <t>Tỉnh thành</t>
  </si>
  <si>
    <t>An Giang</t>
  </si>
  <si>
    <t>1.An Giang</t>
  </si>
  <si>
    <t>Bà Rịa - Vũng Tàu</t>
  </si>
  <si>
    <t>2.Bà Rịa - Vũng Tàu</t>
  </si>
  <si>
    <t>Bắc Giang</t>
  </si>
  <si>
    <t>3.Bắc Giang</t>
  </si>
  <si>
    <t>Bắc Kạn</t>
  </si>
  <si>
    <t>4.Bắc Kạn</t>
  </si>
  <si>
    <t>Bạc Liêu</t>
  </si>
  <si>
    <t>5.Bạc Liêu</t>
  </si>
  <si>
    <t>Bắc Ninh</t>
  </si>
  <si>
    <t>6.Bắc Ninh</t>
  </si>
  <si>
    <t>7.Bến Tre</t>
  </si>
  <si>
    <t>Bình Định</t>
  </si>
  <si>
    <t>8.Bình Định</t>
  </si>
  <si>
    <t>9.Bình Dương</t>
  </si>
  <si>
    <t>Bình Phước</t>
  </si>
  <si>
    <t>10.Bình Phước</t>
  </si>
  <si>
    <t>Bình Thuận</t>
  </si>
  <si>
    <t>11.Bình Thuận</t>
  </si>
  <si>
    <t>12.Cà Mau</t>
  </si>
  <si>
    <t>Cần Thơ</t>
  </si>
  <si>
    <t>13.Cần Thơ</t>
  </si>
  <si>
    <t>Cao Bằng</t>
  </si>
  <si>
    <t>14.Cao Bằng</t>
  </si>
  <si>
    <t>Đà Nẵng</t>
  </si>
  <si>
    <t>15.Đà Nẵng</t>
  </si>
  <si>
    <t>Đắk Lắk</t>
  </si>
  <si>
    <t>16.Đắk Lắk</t>
  </si>
  <si>
    <t>Đắk Nông</t>
  </si>
  <si>
    <t>17.Đắk Nông</t>
  </si>
  <si>
    <t>Điện Biên</t>
  </si>
  <si>
    <t>18.Điện Biên</t>
  </si>
  <si>
    <t>Đồng Nai</t>
  </si>
  <si>
    <t>19.Đồng Nai</t>
  </si>
  <si>
    <t>Đồng Tháp</t>
  </si>
  <si>
    <t>20.Đồng Tháp</t>
  </si>
  <si>
    <t>Gia Lai</t>
  </si>
  <si>
    <t>21.Gia Lai</t>
  </si>
  <si>
    <t>Hà Giang</t>
  </si>
  <si>
    <t>22.Hà Giang</t>
  </si>
  <si>
    <t>Hà Nam</t>
  </si>
  <si>
    <t>23.Hà Nam</t>
  </si>
  <si>
    <t>24.Hà Nội</t>
  </si>
  <si>
    <t>Hà Tĩnh</t>
  </si>
  <si>
    <t>25.Hà Tĩnh</t>
  </si>
  <si>
    <t>Hải Dương</t>
  </si>
  <si>
    <t>26.Hải Dương</t>
  </si>
  <si>
    <t>Hải Phòng</t>
  </si>
  <si>
    <t>27.Hải Phòng</t>
  </si>
  <si>
    <t>28.Hậu Giang</t>
  </si>
  <si>
    <t>Hòa Bình</t>
  </si>
  <si>
    <t>29.Hòa Bình</t>
  </si>
  <si>
    <t>Hưng Yên</t>
  </si>
  <si>
    <t>30.Hưng Yên</t>
  </si>
  <si>
    <t>Khánh Hòa</t>
  </si>
  <si>
    <t>31.Khánh Hòa</t>
  </si>
  <si>
    <t>Kiên Giang</t>
  </si>
  <si>
    <t>32.Kiên Giang</t>
  </si>
  <si>
    <t>Kon Tum</t>
  </si>
  <si>
    <t>33.Kon Tum</t>
  </si>
  <si>
    <t>Lai Châu</t>
  </si>
  <si>
    <t>34.Lai Châu</t>
  </si>
  <si>
    <t>Lâm Đồng</t>
  </si>
  <si>
    <t>35.Lâm Đồng</t>
  </si>
  <si>
    <t>Lạng Sơn</t>
  </si>
  <si>
    <t>36.Lạng Sơn</t>
  </si>
  <si>
    <t>Lào Cai</t>
  </si>
  <si>
    <t>37.Lào Cai</t>
  </si>
  <si>
    <t>38.Long An</t>
  </si>
  <si>
    <t>Nam Định</t>
  </si>
  <si>
    <t>39.Nam Định</t>
  </si>
  <si>
    <t>Nghệ An</t>
  </si>
  <si>
    <t>40.Nghệ An</t>
  </si>
  <si>
    <t>41.Ninh Bình</t>
  </si>
  <si>
    <t>Ninh Thuận</t>
  </si>
  <si>
    <t>42.Ninh Thuận</t>
  </si>
  <si>
    <t>Phú Thọ</t>
  </si>
  <si>
    <t>43.Phú Thọ</t>
  </si>
  <si>
    <t>Phú Yên</t>
  </si>
  <si>
    <t>44.Phú Yên</t>
  </si>
  <si>
    <t>Quảng Bình</t>
  </si>
  <si>
    <t>45.Quảng Bình</t>
  </si>
  <si>
    <t>Quảng Nam</t>
  </si>
  <si>
    <t>46.Quảng Nam</t>
  </si>
  <si>
    <t>Quảng Ngãi</t>
  </si>
  <si>
    <t>47.Quảng Ngãi</t>
  </si>
  <si>
    <t>Quảng Ninh</t>
  </si>
  <si>
    <t>48.Quảng Ninh</t>
  </si>
  <si>
    <t>Quảng Trị</t>
  </si>
  <si>
    <t>49.Quảng Trị</t>
  </si>
  <si>
    <t>Sóc Trăng</t>
  </si>
  <si>
    <t>50.Sóc Trăng</t>
  </si>
  <si>
    <t>Sơn La</t>
  </si>
  <si>
    <t>51.Sơn La</t>
  </si>
  <si>
    <t>Tây Ninh</t>
  </si>
  <si>
    <t>52.Tây Ninh</t>
  </si>
  <si>
    <t>Thái Bình</t>
  </si>
  <si>
    <t>53.Thái Bình</t>
  </si>
  <si>
    <t>Thái Nguyên</t>
  </si>
  <si>
    <t>54.Thái Nguyên</t>
  </si>
  <si>
    <t>Thanh Hóa</t>
  </si>
  <si>
    <t>55.Thanh Hóa</t>
  </si>
  <si>
    <t>Thừa Thiên Huế</t>
  </si>
  <si>
    <t>56.Thừa Thiên Huế</t>
  </si>
  <si>
    <t>57.Tiền Giang</t>
  </si>
  <si>
    <t>58.Thành phố Hồ Chí Minh</t>
  </si>
  <si>
    <t>Trà Vinh</t>
  </si>
  <si>
    <t>59.Trà Vinh</t>
  </si>
  <si>
    <t>Tuyên Quang</t>
  </si>
  <si>
    <t>60.Tuyên Quang</t>
  </si>
  <si>
    <t>Vĩnh Long</t>
  </si>
  <si>
    <t>61.Vĩnh Long</t>
  </si>
  <si>
    <t>Vĩnh Phúc</t>
  </si>
  <si>
    <t>62.Vĩnh Phúc</t>
  </si>
  <si>
    <t>Yên Bái</t>
  </si>
  <si>
    <t>63.Yên Bái</t>
  </si>
  <si>
    <t>Tổng số</t>
  </si>
  <si>
    <t>Tp Hồ Chí Minh</t>
  </si>
  <si>
    <t>REN TIANSHENG</t>
  </si>
  <si>
    <t>16/01/1985</t>
  </si>
  <si>
    <t>Khách sạn Ba La,
huyện Cao Lộc</t>
  </si>
  <si>
    <t>21/5/2021</t>
  </si>
  <si>
    <t>20/5/2021</t>
  </si>
  <si>
    <t xml:space="preserve">MÁY BAY </t>
  </si>
  <si>
    <t>VN217</t>
  </si>
  <si>
    <t>17H</t>
  </si>
  <si>
    <t>Công ty  TNHH A&amp;J 
Việt Nam (địa chỉ: Phước Đông, Gò Dầu, Tây Ninh)</t>
  </si>
  <si>
    <t xml:space="preserve">SUN HONGYANG </t>
  </si>
  <si>
    <t>02/10/1988</t>
  </si>
  <si>
    <t>VN0215</t>
  </si>
  <si>
    <t>15H</t>
  </si>
  <si>
    <t>Công ty  TNHH dệt may
 RISE SUN HỒNG KONG (Việt Nam) (địa chỉ: An Hòa, Trảng Bàng, Tây Ninh)</t>
  </si>
  <si>
    <t>JIANG
 CHENGCHENG</t>
  </si>
  <si>
    <t>18/11/1989</t>
  </si>
  <si>
    <t>VJ773</t>
  </si>
  <si>
    <t>15H50</t>
  </si>
  <si>
    <t>Công ty  TNHH Hệ thống truyền
 tải và phân phối TOSHIBA (Việt Nam) (địa chỉ: Võng La, Đông Anh, Hà Nội)</t>
  </si>
  <si>
    <t>WANG LONG</t>
  </si>
  <si>
    <t>28/09/1989</t>
  </si>
  <si>
    <t>Khách sạn Hoa Phượng, huyện cao Lộc</t>
  </si>
  <si>
    <t>12A-04163</t>
  </si>
  <si>
    <t>10h</t>
  </si>
  <si>
    <t>Công Ty TNHH Hồng Nhật Triều Quân Việt Nam (địa chỉ: Tân Định, Bến Cát, Bình Dương)</t>
  </si>
  <si>
    <t>ZHOU FUHUA</t>
  </si>
  <si>
    <t>28/12/1989</t>
  </si>
  <si>
    <t>12A-04164</t>
  </si>
  <si>
    <t>SONG TAIXI</t>
  </si>
  <si>
    <t>05/7/1987</t>
  </si>
  <si>
    <t>12A-04166</t>
  </si>
  <si>
    <t>ZHANG 
YONGQIANG</t>
  </si>
  <si>
    <t>28/01/1987</t>
  </si>
  <si>
    <t>12A-04165</t>
  </si>
  <si>
    <t>XU XUDONG</t>
  </si>
  <si>
    <t>23/02/1972</t>
  </si>
  <si>
    <t>12A-06638</t>
  </si>
  <si>
    <t>Công Ty TNHH SHENZHUANG ENGINEERING Việt Nam - Hà Nội  (địa chỉ: Dịch Vọng Hậu, Cầu Giấy, Hà Nội)</t>
  </si>
  <si>
    <t>YANG HAIYUN</t>
  </si>
  <si>
    <t>07/10/1982</t>
  </si>
  <si>
    <t>12A-06640</t>
  </si>
  <si>
    <t>Công Ty TNHH SHENZHUANG ENGINEERING Việt Nam - Hà Nội   (địa chỉ: Dịch Vọng Hậu, Cầu Giấy, Hà Nội)</t>
  </si>
  <si>
    <t>GU XIQIANG</t>
  </si>
  <si>
    <t>29/10/1966</t>
  </si>
  <si>
    <t>12A-06642</t>
  </si>
  <si>
    <t>TANG CHUN</t>
  </si>
  <si>
    <t>17/01/1982</t>
  </si>
  <si>
    <t>12A-06639</t>
  </si>
  <si>
    <t>DING SHENG</t>
  </si>
  <si>
    <t>29/04/1989</t>
  </si>
  <si>
    <t>12A-06641</t>
  </si>
  <si>
    <t>02/5/2021</t>
  </si>
  <si>
    <t>14/5/2021</t>
  </si>
  <si>
    <r>
      <t>Quyết định số</t>
    </r>
    <r>
      <rPr>
        <sz val="11"/>
        <rFont val="Times New Roman"/>
        <family val="1"/>
      </rPr>
      <t xml:space="preserve"> 1743/</t>
    </r>
    <r>
      <rPr>
        <sz val="11"/>
        <color indexed="8"/>
        <rFont val="Times New Roman"/>
        <family val="1"/>
        <charset val="163"/>
      </rPr>
      <t>QĐ-BCĐ, ngày 21/5/2021 của BCĐ PCD Covid-19 huyện Cao Lộc</t>
    </r>
  </si>
  <si>
    <t>SỞ Y TẾ TỈNH LẠNG SƠN</t>
  </si>
  <si>
    <t>DANH SÁCH CHUYÊN GIA NƯỚC NGOÀI HOÀN THÀNH CÁCH LY Y TẾ TẬP TRUNG TẠI TỈNH LẠNG SƠN</t>
  </si>
  <si>
    <t>HS1048</t>
  </si>
  <si>
    <t>LAN NANNAN</t>
  </si>
  <si>
    <t>0778665380</t>
  </si>
  <si>
    <t>KS Hoa Sim, TP Lạng Sơn</t>
  </si>
  <si>
    <t>Ô tô</t>
  </si>
  <si>
    <t>12B-00623</t>
  </si>
  <si>
    <t>VJ415</t>
  </si>
  <si>
    <t>15h35; 21/5/2021</t>
  </si>
  <si>
    <t>Công ty TNHH Tân Mahang Việt Nam, Số 2 Đường 2A, Khu công nghiệp Việt Nam- Singapore, Xã Tịnh Phong, Huyện Sơn Tịnh, Tỉnh Quảng Ngãi.</t>
  </si>
  <si>
    <t>Quyết định số 1277/QĐ-BCĐ, ngày 21/5/2021 của BCĐ PCD Covid-19 TP Lạng Sơn</t>
  </si>
  <si>
    <t>HS1049</t>
  </si>
  <si>
    <t>CAO GUOQIONG</t>
  </si>
  <si>
    <t>Nữ</t>
  </si>
  <si>
    <t>HS1050</t>
  </si>
  <si>
    <t>WU JIANYING</t>
  </si>
  <si>
    <t>HS1051</t>
  </si>
  <si>
    <t>CHENG XINGJIAN</t>
  </si>
  <si>
    <t>HS1052</t>
  </si>
  <si>
    <t>ZHU DAWANG</t>
  </si>
  <si>
    <t>HS1053</t>
  </si>
  <si>
    <t>SU FENGJUAN</t>
  </si>
  <si>
    <t>HS1054</t>
  </si>
  <si>
    <t>CHAI HUI</t>
  </si>
  <si>
    <t>VX601</t>
  </si>
  <si>
    <t>CHEN GUILIN</t>
  </si>
  <si>
    <t>02763891303</t>
  </si>
  <si>
    <t>KS Vạn Xuân, TP Lạng Sơn</t>
  </si>
  <si>
    <t>29B-09172; 70LD-00318</t>
  </si>
  <si>
    <t>VJ151</t>
  </si>
  <si>
    <t>21h00; 21/5/2021</t>
  </si>
  <si>
    <t xml:space="preserve"> Lô 40-6, đường N14, KCN Phước Đông, huyện Gò Dầu, tỉnh Tây Ninh</t>
  </si>
  <si>
    <t>VX602</t>
  </si>
  <si>
    <t>CHEN KEJUN</t>
  </si>
  <si>
    <t>VX603</t>
  </si>
  <si>
    <t>HUANG MINGWU</t>
  </si>
  <si>
    <t>VX604</t>
  </si>
  <si>
    <t>LONG ZHIKANG</t>
  </si>
  <si>
    <t>VX605</t>
  </si>
  <si>
    <t>WANG HONGXIA</t>
  </si>
  <si>
    <t>VX606</t>
  </si>
  <si>
    <t>XIANG XIUHUA</t>
  </si>
  <si>
    <t>VX607</t>
  </si>
  <si>
    <t>YANG HUIFANG</t>
  </si>
  <si>
    <t>VX608</t>
  </si>
  <si>
    <t>YUAN GUANGLIANG</t>
  </si>
  <si>
    <t>VX609</t>
  </si>
  <si>
    <t>ZHOU BINGJUN</t>
  </si>
  <si>
    <t>VX610</t>
  </si>
  <si>
    <t>WU HAIFENG</t>
  </si>
  <si>
    <t>VX611</t>
  </si>
  <si>
    <t>LIU JIA</t>
  </si>
  <si>
    <t>27/1/1982</t>
  </si>
  <si>
    <t>BO840</t>
  </si>
  <si>
    <t>TAN RU FENG</t>
  </si>
  <si>
    <t>22/01/1989</t>
  </si>
  <si>
    <t>0962552490</t>
  </si>
  <si>
    <t>KS Vi's Boutique, TP Lạng Sơn</t>
  </si>
  <si>
    <t>12A-12028</t>
  </si>
  <si>
    <t>14h30; 21/5/2021</t>
  </si>
  <si>
    <t>Công ty TNHH MTV Năng Lượng Đắk N'Drung Đắk Nông - Số 161 Tôn Đức Thắng, Phường Nghĩa Thành, Thành phố Gia Nghĩa, Tỉnh Đắk Nông. Cách ly tại chi nhánh : số 9-11 Liễu Giai, Quận Ba Đình, Hà Nội</t>
  </si>
  <si>
    <t>PQ1344</t>
  </si>
  <si>
    <t>CHEN HAI BO</t>
  </si>
  <si>
    <t>15/04/1974</t>
  </si>
  <si>
    <t>0972772830</t>
  </si>
  <si>
    <t>KS Phú Quý, TP Lạng Sơn</t>
  </si>
  <si>
    <t>12A-16185; 61A-54101</t>
  </si>
  <si>
    <t>VN6015</t>
  </si>
  <si>
    <t>15h40; 21/5/2021</t>
  </si>
  <si>
    <t>Lô N2, Đường N3, KCN Nam Tân Uyên, Phường Hội Nghĩa, Thị Xã Tân Uyên, Tỉnh Bình Dương.</t>
  </si>
  <si>
    <t>PQ1345</t>
  </si>
  <si>
    <t>LIU YAN HONG</t>
  </si>
  <si>
    <t>11/10/1969</t>
  </si>
  <si>
    <t>PQ1346</t>
  </si>
  <si>
    <t>DONG PING</t>
  </si>
  <si>
    <t>03/07/1977</t>
  </si>
  <si>
    <t>02723720666</t>
  </si>
  <si>
    <t>12A-16185; 62A-09410</t>
  </si>
  <si>
    <t>Cụm Công Nghiệp Long Định - Long Cang, Xã Long Cang, Huyện Cần Đước, Tỉnh Long An.</t>
  </si>
  <si>
    <t>PQ1347</t>
  </si>
  <si>
    <t>LIU CHAO ZHENG</t>
  </si>
  <si>
    <t>17/11/1956</t>
  </si>
  <si>
    <t>0977719678</t>
  </si>
  <si>
    <t>12A-07198; 61A-54101</t>
  </si>
  <si>
    <t>Lô 18 Đường Số 5, KCN Tân Đức, Xã Đức Hòa Hạ, Huyện Đức Hòa, Tỉnh Long An.</t>
  </si>
  <si>
    <t>PQ1348</t>
  </si>
  <si>
    <t>ZHAO SHU LIN</t>
  </si>
  <si>
    <t>15/11/1974</t>
  </si>
  <si>
    <t>PQ1349</t>
  </si>
  <si>
    <t>XUE FENG LIANG</t>
  </si>
  <si>
    <t>22/01/1969</t>
  </si>
  <si>
    <t>PQ1350</t>
  </si>
  <si>
    <t>NGUYỄN THỊ KIM TUYẾN</t>
  </si>
  <si>
    <t>10/05/1988</t>
  </si>
  <si>
    <t>0789393009</t>
  </si>
  <si>
    <t>12A-07198; 62A14277</t>
  </si>
  <si>
    <t>Ấp 4, Xã Phước Lợi, Huyện Bến Lức, Tỉnh Long An</t>
  </si>
  <si>
    <t>PQ1351</t>
  </si>
  <si>
    <t>XU JIA QI</t>
  </si>
  <si>
    <t>03/02/2019</t>
  </si>
  <si>
    <t>VI994</t>
  </si>
  <si>
    <t>CAI SONGHUA</t>
  </si>
  <si>
    <t>14/06/1966</t>
  </si>
  <si>
    <t>0919529718</t>
  </si>
  <si>
    <t>KS VinPearl, TP Lạng Sơn</t>
  </si>
  <si>
    <t>12A-11910; 43C-22456</t>
  </si>
  <si>
    <t>VJ503</t>
  </si>
  <si>
    <t>13h55; 22/5/2021</t>
  </si>
  <si>
    <t>HOMESTAY RICE RIVER, 2B Lê Hồng Phong, Xã Cẩm Hà, TP Hội An, Tỉnh Quảng Nam</t>
  </si>
  <si>
    <t>VI995</t>
  </si>
  <si>
    <t>WEI DONGMEI</t>
  </si>
  <si>
    <t>23/01/1973</t>
  </si>
  <si>
    <t>CÔNG TY TNHH SHENZHUANG ENGINEERING VIỆT NAM, Tầng 6, Tòa nhà Việt Á, Số 9 phố Duy Tân, Phường Dịch Vọng Hậu, Quận Cầu Giấy, TP Hà Nội</t>
  </si>
  <si>
    <t>562A1</t>
  </si>
  <si>
    <t>NI JIN MING</t>
  </si>
  <si>
    <t>0907222791</t>
  </si>
  <si>
    <t>Nhà khách A1, TP Lạng Sơn</t>
  </si>
  <si>
    <t>12A-11157; 62A-04261</t>
  </si>
  <si>
    <t>VN0275</t>
  </si>
  <si>
    <t>18h00; 21/5/2021</t>
  </si>
  <si>
    <t>CÔNG TY TNHH GIÀY DA HẢI PHONG. Địa chỉ: Xưởng số 4, đường số 5, CCN Liên Minh, Xã Đức Hòa Hạ, Huyện Đức Hoà, Tỉnh Long An, Việt Nam.</t>
  </si>
  <si>
    <t>563A1</t>
  </si>
  <si>
    <t>JIANG FU</t>
  </si>
  <si>
    <t>0336651918</t>
  </si>
  <si>
    <t>12A-11157; 61LD-05285</t>
  </si>
  <si>
    <t>QH243</t>
  </si>
  <si>
    <t>16h00; 21/5/2021</t>
  </si>
  <si>
    <t>CÔNG TY TNHH DING YUAN (VIỆT NAM). Địa chỉ: Lô E4 (Khu B4), Đường D9, Khu công nghiệp Rạch Bắp, Xã An Tây, Thị xã Bến Cát, Tỉnh Bình Dương, Việt Nam.</t>
  </si>
  <si>
    <t>564A1</t>
  </si>
  <si>
    <t>ZHAO JIN SI</t>
  </si>
  <si>
    <t>0398637474</t>
  </si>
  <si>
    <t>12A-11157; 72A-43127</t>
  </si>
  <si>
    <t>CÔNG TY TNHH QINGFENG VIỆT NAM. Địa chỉ:  KCN Mỹ Phước 3, Phường Thới Hòa, Thị xã Bến Cát, Tỉnh Bình Dương, Việt Nam.</t>
  </si>
  <si>
    <t>NK72</t>
  </si>
  <si>
    <t>PENG FEI</t>
  </si>
  <si>
    <t>03/04/1960</t>
  </si>
  <si>
    <t>13826996399</t>
  </si>
  <si>
    <t>KS Nam Kinh, TP Lạng Sơn</t>
  </si>
  <si>
    <t>12A-08729; 61C-41235</t>
  </si>
  <si>
    <t>VJ155</t>
  </si>
  <si>
    <t>19h20; 21/5/2021</t>
  </si>
  <si>
    <t>Số 25, ấp Cây Đa, Hiệp Thanh, Gò Dầu, Tây Ninh</t>
  </si>
  <si>
    <t>NK73</t>
  </si>
  <si>
    <t>WANG HUI BO</t>
  </si>
  <si>
    <t>21/07/1978</t>
  </si>
  <si>
    <t>0982767605</t>
  </si>
  <si>
    <t>99A-16146; 76LD-00037</t>
  </si>
  <si>
    <t>VN7159</t>
  </si>
  <si>
    <t>07h00; 22/5/2021</t>
  </si>
  <si>
    <t>Số 1, Đại lộ Hữu Nghị, khu công nghiệp Việt Nam Singapor, xã Tịnh Phong, huyện Sơn Tịnh, tỉnh Quảng Ngãi, Việt Nam.</t>
  </si>
  <si>
    <t>NK75</t>
  </si>
  <si>
    <t>LIN ZHENGSI</t>
  </si>
  <si>
    <t>28/07/1964</t>
  </si>
  <si>
    <t>13706881778</t>
  </si>
  <si>
    <t>12A-08729; 51G-22428</t>
  </si>
  <si>
    <t>Lô G1 – a, đường số 5 và số 8, Khu công nghiệp Tân Đô, ấp Bình Tiền 2, xã Đức Hòa Hạ, huyện Đức Hòa, tỉnh Long An, Việt Nam.</t>
  </si>
  <si>
    <t>NK76</t>
  </si>
  <si>
    <t>YE GUOTAI</t>
  </si>
  <si>
    <t>13/09/1974</t>
  </si>
  <si>
    <t>13712467363</t>
  </si>
  <si>
    <t>12A-08729; 61A-83110</t>
  </si>
  <si>
    <t>CÔNG TY TNHH CHENG ZHAN. Địa chỉ: Thửa đất số 402, tờ bản đồ số 12, KP Ông Đông, Tân Hiệp, Tân Uyên, Bình Dương.</t>
  </si>
  <si>
    <t>ĐG54</t>
  </si>
  <si>
    <t>TRƯƠNG THỊ THANH BÌNH</t>
  </si>
  <si>
    <t>0359504755</t>
  </si>
  <si>
    <t>KS Đinh Gia, TP Lạng Sơn</t>
  </si>
  <si>
    <t>12A-06401</t>
  </si>
  <si>
    <t>VN263</t>
  </si>
  <si>
    <t>14h40; 22/5/2021</t>
  </si>
  <si>
    <t>118/100 Bạch Đằng, P24 Quận Bình Thạnh, TP Hồ Chí Minh</t>
  </si>
  <si>
    <t>TP47</t>
  </si>
  <si>
    <t>MENG JIBING</t>
  </si>
  <si>
    <t>0889910008</t>
  </si>
  <si>
    <t>KS Thiên Phú, TP Lạng Sơn</t>
  </si>
  <si>
    <t>12A-008; 61A-36109</t>
  </si>
  <si>
    <t>VN275</t>
  </si>
  <si>
    <t>99/9 KP Đông Nhi, P. Lái Thiêu, TP. Thuận An, Bình Dương</t>
  </si>
  <si>
    <t>TP48</t>
  </si>
  <si>
    <t>LI MIANQUAN</t>
  </si>
  <si>
    <t>05/01/1981</t>
  </si>
  <si>
    <t>02743559957</t>
  </si>
  <si>
    <t>12A-0800; 61LD-03086</t>
  </si>
  <si>
    <t>CÔNG TY TNHH TÍN LỢI PHÁT. Địa chỉ: số 63, đường D1, KP 4, P. Mỹ Phước, Bến Cát, Bình Dương</t>
  </si>
  <si>
    <t>TP49</t>
  </si>
  <si>
    <t>HU YUEBIN</t>
  </si>
  <si>
    <t>06/02/1973</t>
  </si>
  <si>
    <t>0973785118</t>
  </si>
  <si>
    <t>12A-00800; 51G-21470</t>
  </si>
  <si>
    <t>Số 220/20 đường Huỳnh Văn Lũy, P. Phú Lợi, TP. Thủ Dầu 1, Bình Dương</t>
  </si>
  <si>
    <t>TP50</t>
  </si>
  <si>
    <t>WEI QIBAO</t>
  </si>
  <si>
    <t>05/02/1987</t>
  </si>
  <si>
    <t>12A-00800; 61A-36109</t>
  </si>
  <si>
    <t>Nhà xưởng số 9, KCN Bàu Bàng, Lái  Uyên, Bình Dương</t>
  </si>
  <si>
    <t>AK50</t>
  </si>
  <si>
    <t>FAN HAI MIN</t>
  </si>
  <si>
    <t>0832686839</t>
  </si>
  <si>
    <t>KS An Khang, TP Lạng Sơn</t>
  </si>
  <si>
    <t>70LD-0039</t>
  </si>
  <si>
    <t>VN0221</t>
  </si>
  <si>
    <t>CÔNG TY TNHH HAILIDE- Lô 10-2 đường N8, khu công nghiệp Phước Đông, xã Đôn Thuận, thị xã Trảng Bàng, tỉnh Tây Ninh</t>
  </si>
  <si>
    <t>AK51</t>
  </si>
  <si>
    <t>JIANG JIA XIAN</t>
  </si>
  <si>
    <t>VI979</t>
  </si>
  <si>
    <t>XIA QUNLIANG</t>
  </si>
  <si>
    <t>21/09/1981</t>
  </si>
  <si>
    <t>0986393237</t>
  </si>
  <si>
    <t>29B-13583;
63LD-00173</t>
  </si>
  <si>
    <t>VN0269</t>
  </si>
  <si>
    <t>CÔNG TY TNHH CÔNG NGHIỆP BELLINTURF VIỆT NAM. Lô 112A KCN Long Giang, Xã Tân Lập 1, Huyện Tân Phước, Tiền Giang</t>
  </si>
  <si>
    <t>Quyết định số 1271/QĐ-BCĐ, ngày 20/5/2021 của BCĐ PCD Covid-19 TP Lạng Sơn</t>
  </si>
  <si>
    <t>VI980</t>
  </si>
  <si>
    <t>ZHANG QIANSHOU</t>
  </si>
  <si>
    <t>10/08/1988</t>
  </si>
  <si>
    <t>0979365888</t>
  </si>
  <si>
    <t>98A-07233; 51C71663</t>
  </si>
  <si>
    <t>QH203</t>
  </si>
  <si>
    <t>07h50; 21/5/2021</t>
  </si>
  <si>
    <t>CHI NHÁNH CÔNG TY TNHH THƯƠNG MẠI VÀ DỊCH VỤ PHÁT TRIỂN ĐÔNG BẮC. Ấp 3, xã Minh Lập, huyện Chơn Thành, tỉnh Bình Phước</t>
  </si>
  <si>
    <t>VI981</t>
  </si>
  <si>
    <t>ZHONG GUOSHAN</t>
  </si>
  <si>
    <t>06/12/1967</t>
  </si>
  <si>
    <t>CHI NHÁNH CÔNG TY TNHH THƯƠNG MẠI VÀ DỊCH VỤ PHÁT TRIỂN ĐÔNG BẮC
Ấp 3, xã Minh Lập, huyện Chơn Thành, tỉnh Bình Phước</t>
  </si>
  <si>
    <t>VI982</t>
  </si>
  <si>
    <t>LIN CHUNCHAO</t>
  </si>
  <si>
    <t>16/01/1996</t>
  </si>
  <si>
    <t>0888844052</t>
  </si>
  <si>
    <t>29B-19307</t>
  </si>
  <si>
    <t>16h40; 21/05/2021</t>
  </si>
  <si>
    <t>CÔNG TY CHINA HARBOUR ENGINEERING COMPANY LIMITED TRUNG QUỐC (Thầu phụ gói thầu thi công XD nền móng lắp đặt tuabin gió nhà máy điện gió Sóc Trăng giai đoạn I công suất 30MW tại tỉnh Sóc Trăng)
Khách sạn Dream Palace, số 9, ấp Cái Dầy,Thị trấn Châu Hưng  huyện Vĩnh Lợi, tỉnh Bạc Liêu</t>
  </si>
  <si>
    <t>VI983</t>
  </si>
  <si>
    <t>GUANG HANGZHENG</t>
  </si>
  <si>
    <t>10/10/1983</t>
  </si>
  <si>
    <t>29B-19307; 65B-01707</t>
  </si>
  <si>
    <t>CÔNG TY CHINA HARBOUR ENGINEERING COMPANY LIMITED TRUNG QUỐC (Thầu phụ gói thầu thi công XD nền móng lắp đặt tuabin gió nhà máy điện gió Sóc Trăng giai đoạn I công suất 30MW tại tỉnh Sóc Trăng). Khách sạn Dream Palace, số 9, ấp Cái Dầy,Thị trấn Châu Hưng  huyện Vĩnh Lợi, tỉnh Bạc Liêu</t>
  </si>
  <si>
    <t>VI984</t>
  </si>
  <si>
    <t>LUO QUANZHOU</t>
  </si>
  <si>
    <t>25/10/1991</t>
  </si>
  <si>
    <t>VI985</t>
  </si>
  <si>
    <t>DAI FANGJUN</t>
  </si>
  <si>
    <t>03/10/1984</t>
  </si>
  <si>
    <t>VI986</t>
  </si>
  <si>
    <t>REN GUANGHUI</t>
  </si>
  <si>
    <t>13/04/1976</t>
  </si>
  <si>
    <t>VI987</t>
  </si>
  <si>
    <t>DAI CHUANMEI</t>
  </si>
  <si>
    <t>16/05/1981</t>
  </si>
  <si>
    <t>VI988</t>
  </si>
  <si>
    <t>ZHONG MINGHUA</t>
  </si>
  <si>
    <t>18/08/1995</t>
  </si>
  <si>
    <t>VI989</t>
  </si>
  <si>
    <t>HOU YONG</t>
  </si>
  <si>
    <t>03/04/1987</t>
  </si>
  <si>
    <t>VI990</t>
  </si>
  <si>
    <t>DENG HONGQIN</t>
  </si>
  <si>
    <t>10/09/1975</t>
  </si>
  <si>
    <t>VI991</t>
  </si>
  <si>
    <t>CHEN YUNNIAN</t>
  </si>
  <si>
    <t>29/10/1967</t>
  </si>
  <si>
    <t>VI992</t>
  </si>
  <si>
    <t>YANG LINZHOU</t>
  </si>
  <si>
    <t>19/02/1982</t>
  </si>
  <si>
    <t>VI993</t>
  </si>
  <si>
    <t>DAI CHUANAN</t>
  </si>
  <si>
    <t>08/04/1987</t>
  </si>
  <si>
    <t>HS1019</t>
  </si>
  <si>
    <t>SHEN JIE</t>
  </si>
  <si>
    <t>29B-20218</t>
  </si>
  <si>
    <t>15h35'; 21/5/2021</t>
  </si>
  <si>
    <t>CÔNG TY TNHH Tân Mahang Việt Nam, Số 2 Đường 2A, Khu công nghiệp Việt Nam- Singapore, Xã Tịnh Phong, Huyện Sơn Tịnh, Tỉnh Quảng Ngãi</t>
  </si>
  <si>
    <t>HS1020</t>
  </si>
  <si>
    <t>CHEN GUOHUA</t>
  </si>
  <si>
    <t>Quyết định số 1255/QĐ-BCĐ, ngày 18/5/2021 của BCĐ PCD Covid-19 TP Lạng Sơn</t>
  </si>
  <si>
    <t>HS1021</t>
  </si>
  <si>
    <t>WANG BIQING</t>
  </si>
  <si>
    <t>HS1022</t>
  </si>
  <si>
    <t>WENG CHENGYAN</t>
  </si>
  <si>
    <t>HS1023</t>
  </si>
  <si>
    <t>WENG CHENGGUI</t>
  </si>
  <si>
    <t>HS1024</t>
  </si>
  <si>
    <t>RAO SUMING</t>
  </si>
  <si>
    <t>HS1025</t>
  </si>
  <si>
    <t>CHEN MAI DI</t>
  </si>
  <si>
    <t>HS1026</t>
  </si>
  <si>
    <t>ZHU DA RONG</t>
  </si>
  <si>
    <t>HS1027</t>
  </si>
  <si>
    <t>SHEN DONGLAN</t>
  </si>
  <si>
    <t>(Kèm theo Công văn số 2875/SYT-NVYD, ngày 21/5/2021 của Sở Y tế tỉnh Lạng Sơn)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</si>
</sst>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0;[Red]0"/>
    <numFmt numFmtId="166" formatCode="dd/mm"/>
    <numFmt numFmtId="167" formatCode="0000000000"/>
  </numFmts>
  <fonts count="54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宋体"/>
      <family val="3"/>
      <charset val="134"/>
    </font>
    <font>
      <sz val="12"/>
      <name val="宋体"/>
      <charset val="134"/>
    </font>
    <font>
      <b/>
      <sz val="11"/>
      <color theme="1"/>
      <name val="Times New Roman"/>
      <family val="1"/>
      <charset val="163"/>
    </font>
    <font>
      <sz val="11"/>
      <color theme="1"/>
      <name val="Times New Roman"/>
      <family val="1"/>
      <charset val="163"/>
    </font>
    <font>
      <sz val="11"/>
      <color indexed="8"/>
      <name val="Times New Roman"/>
      <family val="1"/>
      <charset val="163"/>
    </font>
    <font>
      <sz val="11"/>
      <color rgb="FFFF0000"/>
      <name val="Times New Roman"/>
      <family val="1"/>
      <charset val="163"/>
    </font>
    <font>
      <i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3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Calibri"/>
      <family val="2"/>
    </font>
    <font>
      <sz val="11"/>
      <color indexed="10"/>
      <name val="Times New Roman"/>
      <family val="1"/>
      <charset val="163"/>
    </font>
    <font>
      <sz val="10"/>
      <color indexed="63"/>
      <name val="Times New Roman"/>
      <family val="1"/>
    </font>
    <font>
      <sz val="14"/>
      <color indexed="8"/>
      <name val="Times New Roman"/>
      <family val="1"/>
    </font>
    <font>
      <b/>
      <sz val="11"/>
      <color indexed="8"/>
      <name val="Times New Roman"/>
      <family val="1"/>
      <charset val="163"/>
    </font>
    <font>
      <b/>
      <sz val="13"/>
      <color indexed="8"/>
      <name val="Times New Roman"/>
      <family val="1"/>
      <charset val="163"/>
    </font>
    <font>
      <sz val="13"/>
      <name val="Times New Roman"/>
      <family val="1"/>
      <charset val="163"/>
    </font>
    <font>
      <sz val="12"/>
      <name val="Times New Roman"/>
      <family val="1"/>
      <charset val="163"/>
    </font>
    <font>
      <sz val="10"/>
      <name val="Times New Roman"/>
      <family val="1"/>
      <charset val="163"/>
    </font>
    <font>
      <sz val="14"/>
      <name val="Times New Roman"/>
      <family val="1"/>
      <charset val="163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1"/>
      <color rgb="FFFF0000"/>
      <name val="Times"/>
      <family val="1"/>
      <charset val="163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6" applyNumberFormat="0" applyAlignment="0" applyProtection="0"/>
    <xf numFmtId="0" fontId="6" fillId="21" borderId="7" applyNumberFormat="0" applyAlignment="0" applyProtection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6" applyNumberFormat="0" applyAlignment="0" applyProtection="0"/>
    <xf numFmtId="0" fontId="13" fillId="0" borderId="11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6" fillId="0" borderId="0"/>
    <xf numFmtId="0" fontId="16" fillId="0" borderId="0"/>
    <xf numFmtId="0" fontId="15" fillId="0" borderId="0"/>
    <xf numFmtId="0" fontId="17" fillId="0" borderId="0"/>
    <xf numFmtId="0" fontId="16" fillId="0" borderId="0"/>
    <xf numFmtId="0" fontId="18" fillId="0" borderId="0"/>
    <xf numFmtId="0" fontId="16" fillId="0" borderId="0"/>
    <xf numFmtId="0" fontId="1" fillId="0" borderId="0"/>
    <xf numFmtId="0" fontId="19" fillId="0" borderId="0"/>
    <xf numFmtId="0" fontId="1" fillId="0" borderId="0"/>
    <xf numFmtId="0" fontId="16" fillId="0" borderId="0">
      <alignment vertical="center"/>
    </xf>
    <xf numFmtId="0" fontId="1" fillId="0" borderId="0"/>
    <xf numFmtId="0" fontId="18" fillId="0" borderId="0"/>
    <xf numFmtId="0" fontId="17" fillId="0" borderId="0"/>
    <xf numFmtId="0" fontId="20" fillId="0" borderId="0"/>
    <xf numFmtId="0" fontId="2" fillId="23" borderId="12" applyNumberFormat="0" applyFont="0" applyAlignment="0" applyProtection="0"/>
    <xf numFmtId="0" fontId="21" fillId="20" borderId="13" applyNumberFormat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>
      <alignment vertical="center"/>
    </xf>
    <xf numFmtId="165" fontId="26" fillId="0" borderId="0"/>
    <xf numFmtId="0" fontId="2" fillId="0" borderId="0"/>
  </cellStyleXfs>
  <cellXfs count="104">
    <xf numFmtId="0" fontId="0" fillId="0" borderId="0" xfId="0"/>
    <xf numFmtId="0" fontId="28" fillId="0" borderId="0" xfId="0" applyFont="1"/>
    <xf numFmtId="166" fontId="28" fillId="0" borderId="0" xfId="0" applyNumberFormat="1" applyFont="1" applyBorder="1" applyAlignment="1">
      <alignment horizontal="center" vertical="center" wrapText="1"/>
    </xf>
    <xf numFmtId="166" fontId="28" fillId="0" borderId="0" xfId="0" applyNumberFormat="1" applyFont="1"/>
    <xf numFmtId="0" fontId="27" fillId="0" borderId="0" xfId="0" applyFont="1"/>
    <xf numFmtId="166" fontId="27" fillId="0" borderId="5" xfId="0" applyNumberFormat="1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14" fontId="28" fillId="0" borderId="1" xfId="0" applyNumberFormat="1" applyFont="1" applyBorder="1" applyAlignment="1">
      <alignment horizontal="center" vertical="center" wrapText="1"/>
    </xf>
    <xf numFmtId="0" fontId="28" fillId="0" borderId="1" xfId="0" quotePrefix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3" fillId="0" borderId="0" xfId="0" applyFont="1"/>
    <xf numFmtId="0" fontId="32" fillId="28" borderId="1" xfId="0" applyFont="1" applyFill="1" applyBorder="1" applyAlignment="1">
      <alignment horizontal="center"/>
    </xf>
    <xf numFmtId="14" fontId="33" fillId="0" borderId="0" xfId="0" applyNumberFormat="1" applyFont="1"/>
    <xf numFmtId="1" fontId="32" fillId="28" borderId="1" xfId="0" applyNumberFormat="1" applyFont="1" applyFill="1" applyBorder="1" applyAlignment="1">
      <alignment horizontal="center"/>
    </xf>
    <xf numFmtId="0" fontId="33" fillId="0" borderId="1" xfId="0" applyFont="1" applyFill="1" applyBorder="1" applyAlignment="1">
      <alignment horizontal="center" vertical="center"/>
    </xf>
    <xf numFmtId="0" fontId="33" fillId="25" borderId="1" xfId="0" applyFont="1" applyFill="1" applyBorder="1"/>
    <xf numFmtId="0" fontId="34" fillId="28" borderId="1" xfId="0" applyFont="1" applyFill="1" applyBorder="1" applyAlignment="1">
      <alignment horizontal="right"/>
    </xf>
    <xf numFmtId="0" fontId="35" fillId="28" borderId="1" xfId="0" applyFont="1" applyFill="1" applyBorder="1" applyAlignment="1">
      <alignment horizontal="center"/>
    </xf>
    <xf numFmtId="0" fontId="33" fillId="25" borderId="1" xfId="0" applyFont="1" applyFill="1" applyBorder="1" applyAlignment="1">
      <alignment wrapText="1"/>
    </xf>
    <xf numFmtId="0" fontId="33" fillId="0" borderId="0" xfId="0" applyFont="1" applyFill="1"/>
    <xf numFmtId="0" fontId="29" fillId="0" borderId="1" xfId="0" applyFont="1" applyBorder="1" applyAlignment="1">
      <alignment wrapText="1"/>
    </xf>
    <xf numFmtId="0" fontId="36" fillId="27" borderId="1" xfId="0" applyFont="1" applyFill="1" applyBorder="1" applyAlignment="1">
      <alignment horizontal="left" vertical="center"/>
    </xf>
    <xf numFmtId="0" fontId="36" fillId="0" borderId="1" xfId="0" quotePrefix="1" applyFont="1" applyBorder="1" applyAlignment="1">
      <alignment horizontal="center" vertical="center"/>
    </xf>
    <xf numFmtId="0" fontId="37" fillId="0" borderId="1" xfId="0" applyFont="1" applyFill="1" applyBorder="1" applyAlignment="1"/>
    <xf numFmtId="0" fontId="37" fillId="0" borderId="1" xfId="0" applyFont="1" applyBorder="1" applyAlignment="1">
      <alignment wrapText="1"/>
    </xf>
    <xf numFmtId="0" fontId="37" fillId="0" borderId="1" xfId="0" quotePrefix="1" applyFont="1" applyBorder="1" applyAlignment="1">
      <alignment horizontal="center" vertical="center"/>
    </xf>
    <xf numFmtId="14" fontId="29" fillId="0" borderId="1" xfId="0" quotePrefix="1" applyNumberFormat="1" applyFont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14" fontId="36" fillId="0" borderId="1" xfId="0" quotePrefix="1" applyNumberFormat="1" applyFont="1" applyBorder="1" applyAlignment="1">
      <alignment horizontal="center" vertical="center"/>
    </xf>
    <xf numFmtId="0" fontId="36" fillId="27" borderId="1" xfId="0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left" vertical="center"/>
    </xf>
    <xf numFmtId="14" fontId="36" fillId="0" borderId="1" xfId="0" quotePrefix="1" applyNumberFormat="1" applyFont="1" applyFill="1" applyBorder="1" applyAlignment="1">
      <alignment horizontal="center" vertical="center"/>
    </xf>
    <xf numFmtId="16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7" fontId="39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 wrapText="1"/>
    </xf>
    <xf numFmtId="167" fontId="39" fillId="0" borderId="5" xfId="0" applyNumberFormat="1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left" vertical="center"/>
    </xf>
    <xf numFmtId="14" fontId="36" fillId="0" borderId="15" xfId="0" quotePrefix="1" applyNumberFormat="1" applyFont="1" applyFill="1" applyBorder="1" applyAlignment="1">
      <alignment horizontal="center" vertical="center"/>
    </xf>
    <xf numFmtId="167" fontId="41" fillId="0" borderId="1" xfId="0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top" wrapText="1"/>
    </xf>
    <xf numFmtId="0" fontId="42" fillId="29" borderId="1" xfId="0" applyFont="1" applyFill="1" applyBorder="1"/>
    <xf numFmtId="0" fontId="29" fillId="0" borderId="0" xfId="0" applyFont="1"/>
    <xf numFmtId="166" fontId="29" fillId="0" borderId="0" xfId="0" applyNumberFormat="1" applyFont="1" applyBorder="1" applyAlignment="1">
      <alignment horizontal="center" vertical="center" wrapText="1"/>
    </xf>
    <xf numFmtId="166" fontId="29" fillId="0" borderId="0" xfId="0" applyNumberFormat="1" applyFont="1"/>
    <xf numFmtId="0" fontId="45" fillId="0" borderId="15" xfId="0" applyFont="1" applyFill="1" applyBorder="1" applyAlignment="1">
      <alignment horizontal="left" vertical="center"/>
    </xf>
    <xf numFmtId="0" fontId="45" fillId="0" borderId="1" xfId="0" quotePrefix="1" applyFont="1" applyBorder="1" applyAlignment="1">
      <alignment horizontal="center" vertical="center"/>
    </xf>
    <xf numFmtId="14" fontId="45" fillId="0" borderId="15" xfId="0" quotePrefix="1" applyNumberFormat="1" applyFont="1" applyFill="1" applyBorder="1" applyAlignment="1">
      <alignment horizontal="center" vertical="center"/>
    </xf>
    <xf numFmtId="167" fontId="46" fillId="0" borderId="1" xfId="0" applyNumberFormat="1" applyFont="1" applyFill="1" applyBorder="1" applyAlignment="1">
      <alignment horizontal="center" vertical="center"/>
    </xf>
    <xf numFmtId="0" fontId="47" fillId="0" borderId="1" xfId="0" applyFont="1" applyBorder="1" applyAlignment="1">
      <alignment wrapText="1"/>
    </xf>
    <xf numFmtId="0" fontId="47" fillId="0" borderId="1" xfId="0" quotePrefix="1" applyFont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 wrapText="1"/>
    </xf>
    <xf numFmtId="0" fontId="48" fillId="29" borderId="1" xfId="0" applyFont="1" applyFill="1" applyBorder="1"/>
    <xf numFmtId="0" fontId="19" fillId="0" borderId="0" xfId="0" applyFont="1"/>
    <xf numFmtId="0" fontId="40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49" fillId="0" borderId="1" xfId="61" applyFont="1" applyBorder="1" applyAlignment="1">
      <alignment horizontal="center" vertical="center" wrapText="1"/>
    </xf>
    <xf numFmtId="14" fontId="50" fillId="0" borderId="1" xfId="0" applyNumberFormat="1" applyFont="1" applyBorder="1" applyAlignment="1">
      <alignment horizontal="center" vertical="center" wrapText="1"/>
    </xf>
    <xf numFmtId="14" fontId="50" fillId="0" borderId="1" xfId="0" quotePrefix="1" applyNumberFormat="1" applyFont="1" applyBorder="1" applyAlignment="1">
      <alignment horizontal="center" vertical="center" wrapText="1"/>
    </xf>
    <xf numFmtId="166" fontId="28" fillId="0" borderId="1" xfId="0" applyNumberFormat="1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15" fillId="30" borderId="1" xfId="0" applyFont="1" applyFill="1" applyBorder="1" applyAlignment="1">
      <alignment horizontal="center" vertical="center" wrapText="1"/>
    </xf>
    <xf numFmtId="14" fontId="50" fillId="24" borderId="1" xfId="0" applyNumberFormat="1" applyFont="1" applyFill="1" applyBorder="1" applyAlignment="1">
      <alignment horizontal="center" vertical="center" wrapText="1"/>
    </xf>
    <xf numFmtId="0" fontId="50" fillId="24" borderId="1" xfId="0" applyFont="1" applyFill="1" applyBorder="1" applyAlignment="1">
      <alignment horizontal="center" vertical="center" wrapText="1"/>
    </xf>
    <xf numFmtId="14" fontId="51" fillId="0" borderId="1" xfId="0" applyNumberFormat="1" applyFont="1" applyBorder="1" applyAlignment="1">
      <alignment horizontal="center" vertical="center" wrapText="1"/>
    </xf>
    <xf numFmtId="0" fontId="51" fillId="0" borderId="1" xfId="0" quotePrefix="1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51" fillId="0" borderId="1" xfId="43" applyFont="1" applyBorder="1" applyAlignment="1">
      <alignment horizontal="center" vertical="center" wrapText="1"/>
    </xf>
    <xf numFmtId="14" fontId="51" fillId="0" borderId="1" xfId="0" quotePrefix="1" applyNumberFormat="1" applyFont="1" applyBorder="1" applyAlignment="1">
      <alignment horizontal="center" vertical="center" wrapText="1"/>
    </xf>
    <xf numFmtId="0" fontId="50" fillId="28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31" borderId="1" xfId="0" applyFont="1" applyFill="1" applyBorder="1" applyAlignment="1">
      <alignment horizontal="center" vertical="center" wrapText="1"/>
    </xf>
    <xf numFmtId="0" fontId="28" fillId="31" borderId="1" xfId="0" applyFont="1" applyFill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14" fontId="52" fillId="0" borderId="1" xfId="0" applyNumberFormat="1" applyFont="1" applyBorder="1" applyAlignment="1">
      <alignment horizontal="center" vertical="center" wrapText="1"/>
    </xf>
    <xf numFmtId="14" fontId="52" fillId="0" borderId="1" xfId="0" quotePrefix="1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166" fontId="30" fillId="0" borderId="1" xfId="0" applyNumberFormat="1" applyFont="1" applyBorder="1" applyAlignment="1">
      <alignment horizontal="center" vertical="center" wrapText="1"/>
    </xf>
    <xf numFmtId="14" fontId="30" fillId="0" borderId="1" xfId="0" applyNumberFormat="1" applyFont="1" applyBorder="1" applyAlignment="1">
      <alignment horizontal="center" vertical="center" wrapText="1"/>
    </xf>
    <xf numFmtId="0" fontId="30" fillId="0" borderId="1" xfId="0" quotePrefix="1" applyFont="1" applyBorder="1" applyAlignment="1">
      <alignment horizontal="center" vertical="center" wrapText="1"/>
    </xf>
    <xf numFmtId="0" fontId="52" fillId="30" borderId="1" xfId="0" applyFont="1" applyFill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14" fontId="50" fillId="24" borderId="1" xfId="0" quotePrefix="1" applyNumberFormat="1" applyFont="1" applyFill="1" applyBorder="1" applyAlignment="1">
      <alignment horizontal="center" vertical="center" wrapText="1"/>
    </xf>
    <xf numFmtId="0" fontId="32" fillId="26" borderId="16" xfId="0" applyFont="1" applyFill="1" applyBorder="1" applyAlignment="1">
      <alignment horizontal="center" vertical="center"/>
    </xf>
    <xf numFmtId="0" fontId="32" fillId="26" borderId="17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15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 wrapText="1"/>
    </xf>
    <xf numFmtId="166" fontId="27" fillId="0" borderId="1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</cellXfs>
  <cellStyles count="62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urrency 2" xfId="28"/>
    <cellStyle name="Check Cell 2" xfId="27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38"/>
    <cellStyle name="Normal 2 2" xfId="39"/>
    <cellStyle name="Normal 2 2 3" xfId="40"/>
    <cellStyle name="Normal 2 3" xfId="41"/>
    <cellStyle name="Normal 2 4" xfId="42"/>
    <cellStyle name="Normal 3" xfId="43"/>
    <cellStyle name="Normal 3 2" xfId="44"/>
    <cellStyle name="Normal 3 3" xfId="45"/>
    <cellStyle name="Normal 4" xfId="46"/>
    <cellStyle name="Normal 4 2" xfId="47"/>
    <cellStyle name="Normal 4 3" xfId="48"/>
    <cellStyle name="Normal 4 3 2" xfId="49"/>
    <cellStyle name="Normal 4 4" xfId="50"/>
    <cellStyle name="Normal 5" xfId="51"/>
    <cellStyle name="Normal 6" xfId="52"/>
    <cellStyle name="Normal 6 2" xfId="53"/>
    <cellStyle name="Normal_Sheet1" xfId="61"/>
    <cellStyle name="Note 2" xfId="54"/>
    <cellStyle name="Output 2" xfId="55"/>
    <cellStyle name="Title 2" xfId="56"/>
    <cellStyle name="Total 2" xfId="57"/>
    <cellStyle name="Warning Text 2" xfId="58"/>
    <cellStyle name="常规 3" xfId="59"/>
    <cellStyle name="常规 4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67"/>
  <sheetViews>
    <sheetView workbookViewId="0">
      <selection activeCell="F11" sqref="F11"/>
    </sheetView>
  </sheetViews>
  <sheetFormatPr defaultColWidth="9" defaultRowHeight="18"/>
  <cols>
    <col min="1" max="1" width="7" style="22" customWidth="1"/>
    <col min="2" max="2" width="18.8984375" style="13" customWidth="1"/>
    <col min="3" max="3" width="0" style="13" hidden="1" customWidth="1"/>
    <col min="4" max="4" width="14.8984375" style="13" customWidth="1"/>
    <col min="5" max="16384" width="9" style="13"/>
  </cols>
  <sheetData>
    <row r="1" spans="1:4">
      <c r="A1" s="93" t="s">
        <v>31</v>
      </c>
      <c r="B1" s="91" t="s">
        <v>35</v>
      </c>
      <c r="D1" s="14" t="s">
        <v>153</v>
      </c>
    </row>
    <row r="2" spans="1:4">
      <c r="A2" s="94"/>
      <c r="B2" s="92"/>
      <c r="C2" s="15"/>
      <c r="D2" s="16">
        <f>SUM(D3:D65)</f>
        <v>79</v>
      </c>
    </row>
    <row r="3" spans="1:4" hidden="1">
      <c r="A3" s="17">
        <v>1</v>
      </c>
      <c r="B3" s="18" t="s">
        <v>36</v>
      </c>
      <c r="C3" s="13" t="s">
        <v>37</v>
      </c>
      <c r="D3" s="19">
        <f>COUNTIFS('Ds hoàn thành cách ly'!$R$7:$R$1963,"=An Giang")</f>
        <v>0</v>
      </c>
    </row>
    <row r="4" spans="1:4" hidden="1">
      <c r="A4" s="17">
        <v>2</v>
      </c>
      <c r="B4" s="18" t="s">
        <v>38</v>
      </c>
      <c r="C4" s="13" t="s">
        <v>39</v>
      </c>
      <c r="D4" s="19">
        <f>COUNTIFS('Ds hoàn thành cách ly'!$R$7:$R$1963,"=Bà Rịa - Vũng Tàu")</f>
        <v>0</v>
      </c>
    </row>
    <row r="5" spans="1:4" hidden="1">
      <c r="A5" s="17">
        <v>3</v>
      </c>
      <c r="B5" s="18" t="s">
        <v>40</v>
      </c>
      <c r="C5" s="13" t="s">
        <v>41</v>
      </c>
      <c r="D5" s="19">
        <f>COUNTIFS('Ds hoàn thành cách ly'!$R$7:$R$1963,"=Bắc Giang")</f>
        <v>0</v>
      </c>
    </row>
    <row r="6" spans="1:4" hidden="1">
      <c r="A6" s="17">
        <v>4</v>
      </c>
      <c r="B6" s="18" t="s">
        <v>42</v>
      </c>
      <c r="C6" s="13" t="s">
        <v>43</v>
      </c>
      <c r="D6" s="19">
        <f>COUNTIFS('Ds hoàn thành cách ly'!$R$7:$R$1963,"=Bắc Kạn")</f>
        <v>0</v>
      </c>
    </row>
    <row r="7" spans="1:4">
      <c r="A7" s="17">
        <v>5</v>
      </c>
      <c r="B7" s="18" t="s">
        <v>44</v>
      </c>
      <c r="C7" s="13" t="s">
        <v>45</v>
      </c>
      <c r="D7" s="20">
        <f>COUNTIFS('Ds hoàn thành cách ly'!$R$7:$R$1963,"=Bạc Liêu")</f>
        <v>12</v>
      </c>
    </row>
    <row r="8" spans="1:4" hidden="1">
      <c r="A8" s="17">
        <v>6</v>
      </c>
      <c r="B8" s="18" t="s">
        <v>46</v>
      </c>
      <c r="C8" s="13" t="s">
        <v>47</v>
      </c>
      <c r="D8" s="19">
        <f>COUNTIFS('Ds hoàn thành cách ly'!$R$7:$R$1963,"=Bắc Ninh")</f>
        <v>0</v>
      </c>
    </row>
    <row r="9" spans="1:4" hidden="1">
      <c r="A9" s="17">
        <v>7</v>
      </c>
      <c r="B9" s="18" t="s">
        <v>23</v>
      </c>
      <c r="C9" s="13" t="s">
        <v>48</v>
      </c>
      <c r="D9" s="20">
        <f>COUNTIFS('Ds hoàn thành cách ly'!$R$7:$R$1963,"=Bến Tre")</f>
        <v>0</v>
      </c>
    </row>
    <row r="10" spans="1:4" hidden="1">
      <c r="A10" s="17">
        <v>8</v>
      </c>
      <c r="B10" s="18" t="s">
        <v>49</v>
      </c>
      <c r="C10" s="13" t="s">
        <v>50</v>
      </c>
      <c r="D10" s="19">
        <f>COUNTIFS('Ds hoàn thành cách ly'!$R$7:$R$1963,"=Bình Định")</f>
        <v>0</v>
      </c>
    </row>
    <row r="11" spans="1:4">
      <c r="A11" s="17">
        <v>9</v>
      </c>
      <c r="B11" s="18" t="s">
        <v>25</v>
      </c>
      <c r="C11" s="13" t="s">
        <v>51</v>
      </c>
      <c r="D11" s="20">
        <f>COUNTIFS('Ds hoàn thành cách ly'!$R$7:$R$1963,"=Bình Dương")</f>
        <v>13</v>
      </c>
    </row>
    <row r="12" spans="1:4">
      <c r="A12" s="17">
        <v>10</v>
      </c>
      <c r="B12" s="18" t="s">
        <v>52</v>
      </c>
      <c r="C12" s="13" t="s">
        <v>53</v>
      </c>
      <c r="D12" s="20">
        <f>COUNTIFS('Ds hoàn thành cách ly'!$R$7:$R$1963,"=Bình Phước")</f>
        <v>2</v>
      </c>
    </row>
    <row r="13" spans="1:4" hidden="1">
      <c r="A13" s="17">
        <v>11</v>
      </c>
      <c r="B13" s="18" t="s">
        <v>54</v>
      </c>
      <c r="C13" s="13" t="s">
        <v>55</v>
      </c>
      <c r="D13" s="19">
        <f>COUNTIFS('Ds hoàn thành cách ly'!$R$7:$R$1963,"=Bình Thuận")</f>
        <v>0</v>
      </c>
    </row>
    <row r="14" spans="1:4" hidden="1">
      <c r="A14" s="17">
        <v>12</v>
      </c>
      <c r="B14" s="18" t="s">
        <v>27</v>
      </c>
      <c r="C14" s="13" t="s">
        <v>56</v>
      </c>
      <c r="D14" s="20">
        <f>COUNTIFS('Ds hoàn thành cách ly'!$R$7:$R$1963,"=Cà Mau")</f>
        <v>0</v>
      </c>
    </row>
    <row r="15" spans="1:4" hidden="1">
      <c r="A15" s="17">
        <v>13</v>
      </c>
      <c r="B15" s="18" t="s">
        <v>57</v>
      </c>
      <c r="C15" s="13" t="s">
        <v>58</v>
      </c>
      <c r="D15" s="19">
        <f>COUNTIFS('Ds hoàn thành cách ly'!$R$7:$R$1963,"=Cần Thơ")</f>
        <v>0</v>
      </c>
    </row>
    <row r="16" spans="1:4" hidden="1">
      <c r="A16" s="17">
        <v>14</v>
      </c>
      <c r="B16" s="18" t="s">
        <v>59</v>
      </c>
      <c r="C16" s="13" t="s">
        <v>60</v>
      </c>
      <c r="D16" s="19">
        <f>COUNTIFS('Ds hoàn thành cách ly'!$R$7:$R$1963,"=Cao Bằng")</f>
        <v>0</v>
      </c>
    </row>
    <row r="17" spans="1:4" hidden="1">
      <c r="A17" s="17">
        <v>15</v>
      </c>
      <c r="B17" s="18" t="s">
        <v>61</v>
      </c>
      <c r="C17" s="13" t="s">
        <v>62</v>
      </c>
      <c r="D17" s="19">
        <f>COUNTIFS('Ds hoàn thành cách ly'!$R$7:$R$1963,"=Đà Nẵng")</f>
        <v>0</v>
      </c>
    </row>
    <row r="18" spans="1:4" hidden="1">
      <c r="A18" s="17">
        <v>16</v>
      </c>
      <c r="B18" s="18" t="s">
        <v>63</v>
      </c>
      <c r="C18" s="13" t="s">
        <v>64</v>
      </c>
      <c r="D18" s="19">
        <f>COUNTIFS('Ds hoàn thành cách ly'!$R$7:$R$1963,"=Đắk Lắk")</f>
        <v>0</v>
      </c>
    </row>
    <row r="19" spans="1:4" hidden="1">
      <c r="A19" s="17">
        <v>17</v>
      </c>
      <c r="B19" s="18" t="s">
        <v>65</v>
      </c>
      <c r="C19" s="13" t="s">
        <v>66</v>
      </c>
      <c r="D19" s="19">
        <f>COUNTIFS('Ds hoàn thành cách ly'!$R$7:$R$1963,"=Đắk Nông")</f>
        <v>0</v>
      </c>
    </row>
    <row r="20" spans="1:4" hidden="1">
      <c r="A20" s="17">
        <v>18</v>
      </c>
      <c r="B20" s="18" t="s">
        <v>67</v>
      </c>
      <c r="C20" s="13" t="s">
        <v>68</v>
      </c>
      <c r="D20" s="19">
        <f>COUNTIFS('Ds hoàn thành cách ly'!$R$7:$R$1963,"=Điện Biên")</f>
        <v>0</v>
      </c>
    </row>
    <row r="21" spans="1:4" hidden="1">
      <c r="A21" s="17">
        <v>19</v>
      </c>
      <c r="B21" s="18" t="s">
        <v>69</v>
      </c>
      <c r="C21" s="13" t="s">
        <v>70</v>
      </c>
      <c r="D21" s="19">
        <f>COUNTIFS('Ds hoàn thành cách ly'!$R$7:$R$1963,"=Đồng Nai")</f>
        <v>0</v>
      </c>
    </row>
    <row r="22" spans="1:4" hidden="1">
      <c r="A22" s="17">
        <v>20</v>
      </c>
      <c r="B22" s="18" t="s">
        <v>71</v>
      </c>
      <c r="C22" s="13" t="s">
        <v>72</v>
      </c>
      <c r="D22" s="19">
        <f>COUNTIFS('Ds hoàn thành cách ly'!$R$7:$R$1963,"=Đồng Tháp")</f>
        <v>0</v>
      </c>
    </row>
    <row r="23" spans="1:4" hidden="1">
      <c r="A23" s="17">
        <v>21</v>
      </c>
      <c r="B23" s="18" t="s">
        <v>73</v>
      </c>
      <c r="C23" s="13" t="s">
        <v>74</v>
      </c>
      <c r="D23" s="19">
        <f>COUNTIFS('Ds hoàn thành cách ly'!$R$7:$R$1963,"=Gia Lai")</f>
        <v>0</v>
      </c>
    </row>
    <row r="24" spans="1:4" hidden="1">
      <c r="A24" s="17">
        <v>22</v>
      </c>
      <c r="B24" s="18" t="s">
        <v>75</v>
      </c>
      <c r="C24" s="13" t="s">
        <v>76</v>
      </c>
      <c r="D24" s="19">
        <f>COUNTIFS('Ds hoàn thành cách ly'!$R$7:$R$1963,"=Hà Giang")</f>
        <v>0</v>
      </c>
    </row>
    <row r="25" spans="1:4" hidden="1">
      <c r="A25" s="17">
        <v>23</v>
      </c>
      <c r="B25" s="18" t="s">
        <v>77</v>
      </c>
      <c r="C25" s="13" t="s">
        <v>78</v>
      </c>
      <c r="D25" s="19">
        <f>COUNTIFS('Ds hoàn thành cách ly'!$R$7:$R$1963,"=Hà Nam")</f>
        <v>0</v>
      </c>
    </row>
    <row r="26" spans="1:4">
      <c r="A26" s="17">
        <v>24</v>
      </c>
      <c r="B26" s="18" t="s">
        <v>24</v>
      </c>
      <c r="C26" s="13" t="s">
        <v>79</v>
      </c>
      <c r="D26" s="20">
        <f>COUNTIFS('Ds hoàn thành cách ly'!$R$7:$R$1963,"=Hà Nội")</f>
        <v>7</v>
      </c>
    </row>
    <row r="27" spans="1:4" hidden="1">
      <c r="A27" s="17">
        <v>25</v>
      </c>
      <c r="B27" s="18" t="s">
        <v>80</v>
      </c>
      <c r="C27" s="13" t="s">
        <v>81</v>
      </c>
      <c r="D27" s="19">
        <f>COUNTIFS('Ds hoàn thành cách ly'!$R$7:$R$1963,"=Hà Tĩnh")</f>
        <v>0</v>
      </c>
    </row>
    <row r="28" spans="1:4" hidden="1">
      <c r="A28" s="17">
        <v>26</v>
      </c>
      <c r="B28" s="18" t="s">
        <v>82</v>
      </c>
      <c r="C28" s="13" t="s">
        <v>83</v>
      </c>
      <c r="D28" s="19">
        <f>COUNTIFS('Ds hoàn thành cách ly'!$R$7:$R$1963,"=Hải Dương")</f>
        <v>0</v>
      </c>
    </row>
    <row r="29" spans="1:4" hidden="1">
      <c r="A29" s="17">
        <v>27</v>
      </c>
      <c r="B29" s="18" t="s">
        <v>84</v>
      </c>
      <c r="C29" s="13" t="s">
        <v>85</v>
      </c>
      <c r="D29" s="19">
        <f>COUNTIFS('Ds hoàn thành cách ly'!$R$7:$R$1963,"=Hải Phòng")</f>
        <v>0</v>
      </c>
    </row>
    <row r="30" spans="1:4" hidden="1">
      <c r="A30" s="17">
        <v>28</v>
      </c>
      <c r="B30" s="18" t="s">
        <v>29</v>
      </c>
      <c r="C30" s="13" t="s">
        <v>86</v>
      </c>
      <c r="D30" s="20">
        <f>COUNTIFS('Ds hoàn thành cách ly'!$R$7:$R$1963,"=Hậu Giang")</f>
        <v>0</v>
      </c>
    </row>
    <row r="31" spans="1:4" hidden="1">
      <c r="A31" s="17">
        <v>29</v>
      </c>
      <c r="B31" s="18" t="s">
        <v>87</v>
      </c>
      <c r="C31" s="13" t="s">
        <v>88</v>
      </c>
      <c r="D31" s="19">
        <f>COUNTIFS('Ds hoàn thành cách ly'!$R$7:$R$1963,"=Hòa Bình")</f>
        <v>0</v>
      </c>
    </row>
    <row r="32" spans="1:4" hidden="1">
      <c r="A32" s="17">
        <v>30</v>
      </c>
      <c r="B32" s="18" t="s">
        <v>89</v>
      </c>
      <c r="C32" s="13" t="s">
        <v>90</v>
      </c>
      <c r="D32" s="19">
        <f>COUNTIFS('Ds hoàn thành cách ly'!$R$7:$R$1963,"=Hưng Yên")</f>
        <v>0</v>
      </c>
    </row>
    <row r="33" spans="1:4" hidden="1">
      <c r="A33" s="17">
        <v>31</v>
      </c>
      <c r="B33" s="18" t="s">
        <v>91</v>
      </c>
      <c r="C33" s="13" t="s">
        <v>92</v>
      </c>
      <c r="D33" s="19">
        <f>COUNTIFS('Ds hoàn thành cách ly'!$R$7:$R$1963,"=Khánh Hòa")</f>
        <v>0</v>
      </c>
    </row>
    <row r="34" spans="1:4" hidden="1">
      <c r="A34" s="17">
        <v>32</v>
      </c>
      <c r="B34" s="18" t="s">
        <v>93</v>
      </c>
      <c r="C34" s="13" t="s">
        <v>94</v>
      </c>
      <c r="D34" s="19">
        <f>COUNTIFS('Ds hoàn thành cách ly'!$R$7:$R$1963,"=Kiên Giang")</f>
        <v>0</v>
      </c>
    </row>
    <row r="35" spans="1:4" hidden="1">
      <c r="A35" s="17">
        <v>33</v>
      </c>
      <c r="B35" s="18" t="s">
        <v>95</v>
      </c>
      <c r="C35" s="13" t="s">
        <v>96</v>
      </c>
      <c r="D35" s="19">
        <f>COUNTIFS('Ds hoàn thành cách ly'!$R$7:$R$1963,"=Kon Tum")</f>
        <v>0</v>
      </c>
    </row>
    <row r="36" spans="1:4" hidden="1">
      <c r="A36" s="17">
        <v>34</v>
      </c>
      <c r="B36" s="18" t="s">
        <v>97</v>
      </c>
      <c r="C36" s="13" t="s">
        <v>98</v>
      </c>
      <c r="D36" s="19">
        <f>COUNTIFS('Ds hoàn thành cách ly'!$R$7:$R$1963,"=Lai Châu")</f>
        <v>0</v>
      </c>
    </row>
    <row r="37" spans="1:4" hidden="1">
      <c r="A37" s="17">
        <v>35</v>
      </c>
      <c r="B37" s="18" t="s">
        <v>99</v>
      </c>
      <c r="C37" s="13" t="s">
        <v>100</v>
      </c>
      <c r="D37" s="19">
        <f>COUNTIFS('Ds hoàn thành cách ly'!$R$7:$R$1963,"=Lâm Đồng")</f>
        <v>0</v>
      </c>
    </row>
    <row r="38" spans="1:4" hidden="1">
      <c r="A38" s="17">
        <v>36</v>
      </c>
      <c r="B38" s="18" t="s">
        <v>101</v>
      </c>
      <c r="C38" s="13" t="s">
        <v>102</v>
      </c>
      <c r="D38" s="19">
        <f>COUNTIFS('Ds hoàn thành cách ly'!$R$7:$R$1963,"=Lạng Sơn")</f>
        <v>0</v>
      </c>
    </row>
    <row r="39" spans="1:4" hidden="1">
      <c r="A39" s="17">
        <v>37</v>
      </c>
      <c r="B39" s="18" t="s">
        <v>103</v>
      </c>
      <c r="C39" s="13" t="s">
        <v>104</v>
      </c>
      <c r="D39" s="19">
        <f>COUNTIFS('Ds hoàn thành cách ly'!$R$7:$R$1963,"=Lào Cai")</f>
        <v>0</v>
      </c>
    </row>
    <row r="40" spans="1:4">
      <c r="A40" s="17">
        <v>38</v>
      </c>
      <c r="B40" s="18" t="s">
        <v>26</v>
      </c>
      <c r="C40" s="13" t="s">
        <v>105</v>
      </c>
      <c r="D40" s="20">
        <f>COUNTIFS('Ds hoàn thành cách ly'!$R$7:$R$1963,"=Long An")</f>
        <v>8</v>
      </c>
    </row>
    <row r="41" spans="1:4" hidden="1">
      <c r="A41" s="17">
        <v>39</v>
      </c>
      <c r="B41" s="18" t="s">
        <v>106</v>
      </c>
      <c r="C41" s="13" t="s">
        <v>107</v>
      </c>
      <c r="D41" s="19">
        <f>COUNTIFS('Ds hoàn thành cách ly'!$R$7:$R$1963,"=Nam Định")</f>
        <v>0</v>
      </c>
    </row>
    <row r="42" spans="1:4" hidden="1">
      <c r="A42" s="17">
        <v>40</v>
      </c>
      <c r="B42" s="18" t="s">
        <v>108</v>
      </c>
      <c r="C42" s="13" t="s">
        <v>109</v>
      </c>
      <c r="D42" s="20">
        <f>COUNTIFS('Ds hoàn thành cách ly'!$R$7:$R$1963,"=Nghệ An")</f>
        <v>0</v>
      </c>
    </row>
    <row r="43" spans="1:4" hidden="1">
      <c r="A43" s="17">
        <v>41</v>
      </c>
      <c r="B43" s="18" t="s">
        <v>30</v>
      </c>
      <c r="C43" s="13" t="s">
        <v>110</v>
      </c>
      <c r="D43" s="20">
        <f>COUNTIFS('Ds hoàn thành cách ly'!$R$7:$R$1963,"=Ninh Bình")</f>
        <v>0</v>
      </c>
    </row>
    <row r="44" spans="1:4" hidden="1">
      <c r="A44" s="17">
        <v>42</v>
      </c>
      <c r="B44" s="18" t="s">
        <v>111</v>
      </c>
      <c r="C44" s="13" t="s">
        <v>112</v>
      </c>
      <c r="D44" s="19">
        <f>COUNTIFS('Ds hoàn thành cách ly'!$R$7:$R$1963,"=Ninh Thuận")</f>
        <v>0</v>
      </c>
    </row>
    <row r="45" spans="1:4" hidden="1">
      <c r="A45" s="17">
        <v>43</v>
      </c>
      <c r="B45" s="18" t="s">
        <v>113</v>
      </c>
      <c r="C45" s="13" t="s">
        <v>114</v>
      </c>
      <c r="D45" s="19">
        <f>COUNTIFS('Ds hoàn thành cách ly'!$R$7:$R$1963,"=Phú Thọ")</f>
        <v>0</v>
      </c>
    </row>
    <row r="46" spans="1:4" hidden="1">
      <c r="A46" s="17">
        <v>44</v>
      </c>
      <c r="B46" s="18" t="s">
        <v>115</v>
      </c>
      <c r="C46" s="13" t="s">
        <v>116</v>
      </c>
      <c r="D46" s="19">
        <f>COUNTIFS('Ds hoàn thành cách ly'!$R$7:$R$1963,"=Phú Yên")</f>
        <v>0</v>
      </c>
    </row>
    <row r="47" spans="1:4" hidden="1">
      <c r="A47" s="17">
        <v>45</v>
      </c>
      <c r="B47" s="18" t="s">
        <v>117</v>
      </c>
      <c r="C47" s="13" t="s">
        <v>118</v>
      </c>
      <c r="D47" s="19">
        <f>COUNTIFS('Ds hoàn thành cách ly'!$R$7:$R$1963,"=Quảng Bình")</f>
        <v>0</v>
      </c>
    </row>
    <row r="48" spans="1:4">
      <c r="A48" s="17">
        <v>46</v>
      </c>
      <c r="B48" s="18" t="s">
        <v>119</v>
      </c>
      <c r="C48" s="13" t="s">
        <v>120</v>
      </c>
      <c r="D48" s="20">
        <f>COUNTIFS('Ds hoàn thành cách ly'!$R$7:$R$1963,"=Quảng Nam")</f>
        <v>2</v>
      </c>
    </row>
    <row r="49" spans="1:4">
      <c r="A49" s="17">
        <v>47</v>
      </c>
      <c r="B49" s="18" t="s">
        <v>121</v>
      </c>
      <c r="C49" s="13" t="s">
        <v>122</v>
      </c>
      <c r="D49" s="20">
        <f>COUNTIFS('Ds hoàn thành cách ly'!$R$7:$R$1963,"=Quảng Ngãi")</f>
        <v>17</v>
      </c>
    </row>
    <row r="50" spans="1:4" hidden="1">
      <c r="A50" s="17">
        <v>48</v>
      </c>
      <c r="B50" s="18" t="s">
        <v>123</v>
      </c>
      <c r="C50" s="13" t="s">
        <v>124</v>
      </c>
      <c r="D50" s="19">
        <f>COUNTIFS('Ds hoàn thành cách ly'!$R$7:$R$1963,"=Quảng Ninh")</f>
        <v>0</v>
      </c>
    </row>
    <row r="51" spans="1:4" hidden="1">
      <c r="A51" s="17">
        <v>49</v>
      </c>
      <c r="B51" s="18" t="s">
        <v>125</v>
      </c>
      <c r="C51" s="13" t="s">
        <v>126</v>
      </c>
      <c r="D51" s="19">
        <f>COUNTIFS('Ds hoàn thành cách ly'!$R$7:$R$1963,"=Quảng Trị")</f>
        <v>0</v>
      </c>
    </row>
    <row r="52" spans="1:4" hidden="1">
      <c r="A52" s="17">
        <v>50</v>
      </c>
      <c r="B52" s="18" t="s">
        <v>127</v>
      </c>
      <c r="C52" s="13" t="s">
        <v>128</v>
      </c>
      <c r="D52" s="19">
        <f>COUNTIFS('Ds hoàn thành cách ly'!$R$7:$R$1963,"=Sóc Trăng")</f>
        <v>0</v>
      </c>
    </row>
    <row r="53" spans="1:4" hidden="1">
      <c r="A53" s="17">
        <v>51</v>
      </c>
      <c r="B53" s="18" t="s">
        <v>129</v>
      </c>
      <c r="C53" s="13" t="s">
        <v>130</v>
      </c>
      <c r="D53" s="19">
        <f>COUNTIFS('Ds hoàn thành cách ly'!$R$7:$R$1963,"=Sơn La")</f>
        <v>0</v>
      </c>
    </row>
    <row r="54" spans="1:4">
      <c r="A54" s="17">
        <v>52</v>
      </c>
      <c r="B54" s="18" t="s">
        <v>131</v>
      </c>
      <c r="C54" s="13" t="s">
        <v>132</v>
      </c>
      <c r="D54" s="20">
        <f>COUNTIFS('Ds hoàn thành cách ly'!$R$7:$R$1963,"=Tây Ninh")</f>
        <v>16</v>
      </c>
    </row>
    <row r="55" spans="1:4" hidden="1">
      <c r="A55" s="17">
        <v>53</v>
      </c>
      <c r="B55" s="18" t="s">
        <v>133</v>
      </c>
      <c r="C55" s="13" t="s">
        <v>134</v>
      </c>
      <c r="D55" s="19">
        <f>COUNTIFS('Ds hoàn thành cách ly'!$R$7:$R$1963,"=Thái Bình")</f>
        <v>0</v>
      </c>
    </row>
    <row r="56" spans="1:4" hidden="1">
      <c r="A56" s="17">
        <v>54</v>
      </c>
      <c r="B56" s="18" t="s">
        <v>135</v>
      </c>
      <c r="C56" s="13" t="s">
        <v>136</v>
      </c>
      <c r="D56" s="19">
        <f>COUNTIFS('Ds hoàn thành cách ly'!$R$7:$R$1963,"=Thái Nguyên")</f>
        <v>0</v>
      </c>
    </row>
    <row r="57" spans="1:4" hidden="1">
      <c r="A57" s="17">
        <v>55</v>
      </c>
      <c r="B57" s="18" t="s">
        <v>137</v>
      </c>
      <c r="C57" s="13" t="s">
        <v>138</v>
      </c>
      <c r="D57" s="19">
        <f>COUNTIFS('Ds hoàn thành cách ly'!$R$7:$R$1963,"=Thanh Hóa")</f>
        <v>0</v>
      </c>
    </row>
    <row r="58" spans="1:4" hidden="1">
      <c r="A58" s="17">
        <v>56</v>
      </c>
      <c r="B58" s="18" t="s">
        <v>139</v>
      </c>
      <c r="C58" s="13" t="s">
        <v>140</v>
      </c>
      <c r="D58" s="19">
        <f>COUNTIFS('Ds hoàn thành cách ly'!$R$7:$R$1963,"=Thừa Thiên Huế")</f>
        <v>0</v>
      </c>
    </row>
    <row r="59" spans="1:4">
      <c r="A59" s="17">
        <v>57</v>
      </c>
      <c r="B59" s="18" t="s">
        <v>28</v>
      </c>
      <c r="C59" s="13" t="s">
        <v>141</v>
      </c>
      <c r="D59" s="20">
        <f>COUNTIFS('Ds hoàn thành cách ly'!$R$7:$R$1963,"=Tiền Giang")</f>
        <v>1</v>
      </c>
    </row>
    <row r="60" spans="1:4">
      <c r="A60" s="17">
        <v>58</v>
      </c>
      <c r="B60" s="21" t="s">
        <v>154</v>
      </c>
      <c r="C60" s="13" t="s">
        <v>142</v>
      </c>
      <c r="D60" s="20">
        <f>COUNTIFS('Ds hoàn thành cách ly'!$R$7:$R$1963,"=Tp Hồ Chí Minh")</f>
        <v>1</v>
      </c>
    </row>
    <row r="61" spans="1:4" hidden="1">
      <c r="A61" s="17">
        <v>59</v>
      </c>
      <c r="B61" s="18" t="s">
        <v>143</v>
      </c>
      <c r="C61" s="13" t="s">
        <v>144</v>
      </c>
      <c r="D61" s="19">
        <f>COUNTIFS('Ds hoàn thành cách ly'!$R$7:$R$1963,"=Trà Vinh")</f>
        <v>0</v>
      </c>
    </row>
    <row r="62" spans="1:4" hidden="1">
      <c r="A62" s="17">
        <v>60</v>
      </c>
      <c r="B62" s="18" t="s">
        <v>145</v>
      </c>
      <c r="C62" s="13" t="s">
        <v>146</v>
      </c>
      <c r="D62" s="19">
        <f>COUNTIFS('Ds hoàn thành cách ly'!$R$7:$R$1963,"=Tuyên Quang")</f>
        <v>0</v>
      </c>
    </row>
    <row r="63" spans="1:4" hidden="1">
      <c r="A63" s="17">
        <v>61</v>
      </c>
      <c r="B63" s="18" t="s">
        <v>147</v>
      </c>
      <c r="C63" s="13" t="s">
        <v>148</v>
      </c>
      <c r="D63" s="19">
        <f>COUNTIFS('Ds hoàn thành cách ly'!$R$7:$R$1963,"=Vĩnh Long")</f>
        <v>0</v>
      </c>
    </row>
    <row r="64" spans="1:4" hidden="1">
      <c r="A64" s="17">
        <v>62</v>
      </c>
      <c r="B64" s="18" t="s">
        <v>149</v>
      </c>
      <c r="C64" s="13" t="s">
        <v>150</v>
      </c>
      <c r="D64" s="19">
        <f>COUNTIFS('Ds hoàn thành cách ly'!$R$7:$R$1963,"=Vĩnh Phúc")</f>
        <v>0</v>
      </c>
    </row>
    <row r="65" spans="1:4" hidden="1">
      <c r="A65" s="17">
        <v>63</v>
      </c>
      <c r="B65" s="18" t="s">
        <v>151</v>
      </c>
      <c r="C65" s="13" t="s">
        <v>152</v>
      </c>
      <c r="D65" s="19">
        <f>COUNTIFS('Ds hoàn thành cách ly'!$R$7:$R$1963,"=Yên Bái")</f>
        <v>0</v>
      </c>
    </row>
    <row r="66" spans="1:4">
      <c r="D66" s="22"/>
    </row>
    <row r="67" spans="1:4">
      <c r="D67" s="22"/>
    </row>
  </sheetData>
  <autoFilter ref="A1:D65">
    <filterColumn colId="3">
      <filters>
        <filter val="1"/>
        <filter val="12"/>
        <filter val="13"/>
        <filter val="16"/>
        <filter val="17"/>
        <filter val="2"/>
        <filter val="7"/>
        <filter val="79"/>
        <filter val="8"/>
      </filters>
    </filterColumn>
  </autoFilter>
  <mergeCells count="2">
    <mergeCell ref="B1:B2"/>
    <mergeCell ref="A1:A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5"/>
  <sheetViews>
    <sheetView tabSelected="1" topLeftCell="A61" zoomScale="70" zoomScaleNormal="70" workbookViewId="0">
      <selection activeCell="N7" sqref="N7"/>
    </sheetView>
  </sheetViews>
  <sheetFormatPr defaultColWidth="9" defaultRowHeight="13.8"/>
  <cols>
    <col min="1" max="1" width="5.8984375" style="12" customWidth="1"/>
    <col min="2" max="2" width="7.59765625" style="1" customWidth="1"/>
    <col min="3" max="3" width="10.8984375" style="1" customWidth="1"/>
    <col min="4" max="4" width="6.69921875" style="1" customWidth="1"/>
    <col min="5" max="5" width="9.59765625" style="1" customWidth="1"/>
    <col min="6" max="6" width="12.3984375" style="1" customWidth="1"/>
    <col min="7" max="7" width="13.5" style="1" customWidth="1"/>
    <col min="8" max="8" width="10.19921875" style="2" customWidth="1"/>
    <col min="9" max="9" width="10" style="2" customWidth="1"/>
    <col min="10" max="10" width="10.3984375" style="3" customWidth="1"/>
    <col min="11" max="11" width="9.59765625" style="3" customWidth="1"/>
    <col min="12" max="12" width="11" style="3" customWidth="1"/>
    <col min="13" max="13" width="9.8984375" style="1" customWidth="1"/>
    <col min="14" max="14" width="11.5" style="1" customWidth="1"/>
    <col min="15" max="15" width="10.5" style="1" customWidth="1"/>
    <col min="16" max="16" width="9.69921875" style="1" customWidth="1"/>
    <col min="17" max="17" width="31.19921875" style="1" customWidth="1"/>
    <col min="18" max="18" width="10.5" style="1" customWidth="1"/>
    <col min="19" max="19" width="17.8984375" style="1" customWidth="1"/>
    <col min="20" max="16384" width="9" style="1"/>
  </cols>
  <sheetData>
    <row r="1" spans="1:19">
      <c r="A1" s="98" t="s">
        <v>209</v>
      </c>
      <c r="B1" s="98"/>
      <c r="C1" s="98"/>
      <c r="D1" s="98"/>
      <c r="E1" s="48"/>
      <c r="F1" s="48"/>
      <c r="G1" s="48"/>
      <c r="H1" s="49"/>
      <c r="I1" s="49"/>
      <c r="J1" s="50"/>
      <c r="K1" s="50"/>
      <c r="L1" s="50"/>
      <c r="M1" s="48"/>
      <c r="N1" s="48"/>
      <c r="O1" s="48"/>
      <c r="P1" s="48"/>
      <c r="Q1" s="48"/>
      <c r="R1" s="48"/>
      <c r="S1" s="48"/>
    </row>
    <row r="2" spans="1:19" s="4" customFormat="1" ht="16.8">
      <c r="A2" s="96" t="s">
        <v>210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19" ht="16.8">
      <c r="A3" s="97" t="s">
        <v>497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</row>
    <row r="5" spans="1:19">
      <c r="A5" s="95" t="s">
        <v>0</v>
      </c>
      <c r="B5" s="95" t="s">
        <v>1</v>
      </c>
      <c r="C5" s="95" t="s">
        <v>2</v>
      </c>
      <c r="D5" s="95" t="s">
        <v>3</v>
      </c>
      <c r="E5" s="95" t="s">
        <v>4</v>
      </c>
      <c r="F5" s="95" t="s">
        <v>5</v>
      </c>
      <c r="G5" s="95" t="s">
        <v>6</v>
      </c>
      <c r="H5" s="100" t="s">
        <v>7</v>
      </c>
      <c r="I5" s="100"/>
      <c r="J5" s="100" t="s">
        <v>8</v>
      </c>
      <c r="K5" s="100"/>
      <c r="L5" s="100"/>
      <c r="M5" s="101" t="s">
        <v>9</v>
      </c>
      <c r="N5" s="102"/>
      <c r="O5" s="102"/>
      <c r="P5" s="103"/>
      <c r="Q5" s="101" t="s">
        <v>10</v>
      </c>
      <c r="R5" s="103"/>
      <c r="S5" s="95" t="s">
        <v>32</v>
      </c>
    </row>
    <row r="6" spans="1:19" ht="27.6">
      <c r="A6" s="99"/>
      <c r="B6" s="99"/>
      <c r="C6" s="99"/>
      <c r="D6" s="99"/>
      <c r="E6" s="99"/>
      <c r="F6" s="99"/>
      <c r="G6" s="99"/>
      <c r="H6" s="5" t="s">
        <v>11</v>
      </c>
      <c r="I6" s="5" t="s">
        <v>12</v>
      </c>
      <c r="J6" s="5" t="s">
        <v>13</v>
      </c>
      <c r="K6" s="5" t="s">
        <v>14</v>
      </c>
      <c r="L6" s="5" t="s">
        <v>15</v>
      </c>
      <c r="M6" s="6" t="s">
        <v>16</v>
      </c>
      <c r="N6" s="6" t="s">
        <v>17</v>
      </c>
      <c r="O6" s="6" t="s">
        <v>18</v>
      </c>
      <c r="P6" s="6" t="s">
        <v>19</v>
      </c>
      <c r="Q6" s="6" t="s">
        <v>20</v>
      </c>
      <c r="R6" s="6" t="s">
        <v>21</v>
      </c>
      <c r="S6" s="95"/>
    </row>
    <row r="7" spans="1:19" ht="70.2">
      <c r="A7" s="7">
        <v>1</v>
      </c>
      <c r="B7" s="63">
        <v>1726</v>
      </c>
      <c r="C7" s="24" t="s">
        <v>155</v>
      </c>
      <c r="D7" s="25" t="s">
        <v>22</v>
      </c>
      <c r="E7" s="25" t="s">
        <v>156</v>
      </c>
      <c r="F7" s="26">
        <v>909502168</v>
      </c>
      <c r="G7" s="27" t="s">
        <v>157</v>
      </c>
      <c r="H7" s="28" t="s">
        <v>33</v>
      </c>
      <c r="I7" s="28" t="s">
        <v>158</v>
      </c>
      <c r="J7" s="29" t="s">
        <v>206</v>
      </c>
      <c r="K7" s="29" t="s">
        <v>207</v>
      </c>
      <c r="L7" s="28" t="s">
        <v>159</v>
      </c>
      <c r="M7" s="30" t="s">
        <v>160</v>
      </c>
      <c r="N7" s="30"/>
      <c r="O7" s="30" t="s">
        <v>161</v>
      </c>
      <c r="P7" s="30" t="s">
        <v>162</v>
      </c>
      <c r="Q7" s="31" t="s">
        <v>163</v>
      </c>
      <c r="R7" s="47" t="s">
        <v>131</v>
      </c>
      <c r="S7" s="23" t="s">
        <v>208</v>
      </c>
    </row>
    <row r="8" spans="1:19" ht="70.2">
      <c r="A8" s="7">
        <v>2</v>
      </c>
      <c r="B8" s="63">
        <v>1727</v>
      </c>
      <c r="C8" s="24" t="s">
        <v>164</v>
      </c>
      <c r="D8" s="25" t="s">
        <v>22</v>
      </c>
      <c r="E8" s="32" t="s">
        <v>165</v>
      </c>
      <c r="F8" s="26">
        <v>979365888</v>
      </c>
      <c r="G8" s="27" t="s">
        <v>157</v>
      </c>
      <c r="H8" s="28" t="s">
        <v>33</v>
      </c>
      <c r="I8" s="28" t="s">
        <v>158</v>
      </c>
      <c r="J8" s="29" t="s">
        <v>206</v>
      </c>
      <c r="K8" s="29" t="s">
        <v>207</v>
      </c>
      <c r="L8" s="28" t="s">
        <v>159</v>
      </c>
      <c r="M8" s="30" t="s">
        <v>160</v>
      </c>
      <c r="N8" s="30"/>
      <c r="O8" s="30" t="s">
        <v>166</v>
      </c>
      <c r="P8" s="30" t="s">
        <v>167</v>
      </c>
      <c r="Q8" s="31" t="s">
        <v>168</v>
      </c>
      <c r="R8" s="47" t="s">
        <v>131</v>
      </c>
      <c r="S8" s="23" t="s">
        <v>208</v>
      </c>
    </row>
    <row r="9" spans="1:19" ht="70.2">
      <c r="A9" s="7">
        <v>3</v>
      </c>
      <c r="B9" s="63">
        <v>1728</v>
      </c>
      <c r="C9" s="33" t="s">
        <v>169</v>
      </c>
      <c r="D9" s="25" t="s">
        <v>22</v>
      </c>
      <c r="E9" s="25" t="s">
        <v>170</v>
      </c>
      <c r="F9" s="26">
        <v>969996906</v>
      </c>
      <c r="G9" s="27" t="s">
        <v>157</v>
      </c>
      <c r="H9" s="28" t="s">
        <v>33</v>
      </c>
      <c r="I9" s="28" t="s">
        <v>158</v>
      </c>
      <c r="J9" s="29" t="s">
        <v>206</v>
      </c>
      <c r="K9" s="29" t="s">
        <v>207</v>
      </c>
      <c r="L9" s="28" t="s">
        <v>159</v>
      </c>
      <c r="M9" s="30" t="s">
        <v>160</v>
      </c>
      <c r="N9" s="30"/>
      <c r="O9" s="30" t="s">
        <v>171</v>
      </c>
      <c r="P9" s="30" t="s">
        <v>172</v>
      </c>
      <c r="Q9" s="31" t="s">
        <v>173</v>
      </c>
      <c r="R9" s="47" t="s">
        <v>24</v>
      </c>
      <c r="S9" s="23" t="s">
        <v>208</v>
      </c>
    </row>
    <row r="10" spans="1:19" ht="70.2">
      <c r="A10" s="7">
        <v>4</v>
      </c>
      <c r="B10" s="62">
        <v>50</v>
      </c>
      <c r="C10" s="34" t="s">
        <v>174</v>
      </c>
      <c r="D10" s="25" t="s">
        <v>22</v>
      </c>
      <c r="E10" s="35" t="s">
        <v>175</v>
      </c>
      <c r="F10" s="36">
        <v>837110354</v>
      </c>
      <c r="G10" s="27" t="s">
        <v>176</v>
      </c>
      <c r="H10" s="28" t="s">
        <v>33</v>
      </c>
      <c r="I10" s="28" t="s">
        <v>158</v>
      </c>
      <c r="J10" s="29" t="s">
        <v>206</v>
      </c>
      <c r="K10" s="29" t="s">
        <v>207</v>
      </c>
      <c r="L10" s="28" t="s">
        <v>159</v>
      </c>
      <c r="M10" s="37" t="s">
        <v>34</v>
      </c>
      <c r="N10" s="37" t="s">
        <v>177</v>
      </c>
      <c r="O10" s="37"/>
      <c r="P10" s="37" t="s">
        <v>178</v>
      </c>
      <c r="Q10" s="38" t="s">
        <v>179</v>
      </c>
      <c r="R10" s="47" t="s">
        <v>25</v>
      </c>
      <c r="S10" s="23" t="s">
        <v>208</v>
      </c>
    </row>
    <row r="11" spans="1:19" ht="70.2">
      <c r="A11" s="7">
        <v>5</v>
      </c>
      <c r="B11" s="62">
        <v>51</v>
      </c>
      <c r="C11" s="34" t="s">
        <v>180</v>
      </c>
      <c r="D11" s="25" t="s">
        <v>22</v>
      </c>
      <c r="E11" s="35" t="s">
        <v>181</v>
      </c>
      <c r="F11" s="36">
        <v>843812309</v>
      </c>
      <c r="G11" s="27" t="s">
        <v>176</v>
      </c>
      <c r="H11" s="28" t="s">
        <v>33</v>
      </c>
      <c r="I11" s="28" t="s">
        <v>158</v>
      </c>
      <c r="J11" s="29" t="s">
        <v>206</v>
      </c>
      <c r="K11" s="29" t="s">
        <v>207</v>
      </c>
      <c r="L11" s="28" t="s">
        <v>159</v>
      </c>
      <c r="M11" s="37" t="s">
        <v>34</v>
      </c>
      <c r="N11" s="37" t="s">
        <v>182</v>
      </c>
      <c r="O11" s="37"/>
      <c r="P11" s="37" t="s">
        <v>178</v>
      </c>
      <c r="Q11" s="39" t="s">
        <v>179</v>
      </c>
      <c r="R11" s="47" t="s">
        <v>25</v>
      </c>
      <c r="S11" s="23" t="s">
        <v>208</v>
      </c>
    </row>
    <row r="12" spans="1:19" ht="70.2">
      <c r="A12" s="7">
        <v>6</v>
      </c>
      <c r="B12" s="62">
        <v>52</v>
      </c>
      <c r="C12" s="34" t="s">
        <v>183</v>
      </c>
      <c r="D12" s="25" t="s">
        <v>22</v>
      </c>
      <c r="E12" s="35" t="s">
        <v>184</v>
      </c>
      <c r="F12" s="40">
        <v>796408440</v>
      </c>
      <c r="G12" s="27" t="s">
        <v>176</v>
      </c>
      <c r="H12" s="28" t="s">
        <v>33</v>
      </c>
      <c r="I12" s="28" t="s">
        <v>158</v>
      </c>
      <c r="J12" s="29" t="s">
        <v>206</v>
      </c>
      <c r="K12" s="29" t="s">
        <v>207</v>
      </c>
      <c r="L12" s="28" t="s">
        <v>159</v>
      </c>
      <c r="M12" s="37" t="s">
        <v>34</v>
      </c>
      <c r="N12" s="37" t="s">
        <v>185</v>
      </c>
      <c r="O12" s="37"/>
      <c r="P12" s="37" t="s">
        <v>178</v>
      </c>
      <c r="Q12" s="39" t="s">
        <v>179</v>
      </c>
      <c r="R12" s="47" t="s">
        <v>25</v>
      </c>
      <c r="S12" s="23" t="s">
        <v>208</v>
      </c>
    </row>
    <row r="13" spans="1:19" ht="70.2">
      <c r="A13" s="7">
        <v>7</v>
      </c>
      <c r="B13" s="62">
        <v>53</v>
      </c>
      <c r="C13" s="41" t="s">
        <v>186</v>
      </c>
      <c r="D13" s="25" t="s">
        <v>22</v>
      </c>
      <c r="E13" s="35" t="s">
        <v>187</v>
      </c>
      <c r="F13" s="42">
        <v>793236929</v>
      </c>
      <c r="G13" s="27" t="s">
        <v>176</v>
      </c>
      <c r="H13" s="28" t="s">
        <v>33</v>
      </c>
      <c r="I13" s="28" t="s">
        <v>158</v>
      </c>
      <c r="J13" s="29" t="s">
        <v>206</v>
      </c>
      <c r="K13" s="29" t="s">
        <v>207</v>
      </c>
      <c r="L13" s="28" t="s">
        <v>159</v>
      </c>
      <c r="M13" s="37" t="s">
        <v>34</v>
      </c>
      <c r="N13" s="37" t="s">
        <v>188</v>
      </c>
      <c r="O13" s="37"/>
      <c r="P13" s="37" t="s">
        <v>178</v>
      </c>
      <c r="Q13" s="39" t="s">
        <v>179</v>
      </c>
      <c r="R13" s="47" t="s">
        <v>25</v>
      </c>
      <c r="S13" s="23" t="s">
        <v>208</v>
      </c>
    </row>
    <row r="14" spans="1:19" s="60" customFormat="1" ht="70.2">
      <c r="A14" s="11">
        <v>8</v>
      </c>
      <c r="B14" s="61">
        <v>54</v>
      </c>
      <c r="C14" s="51" t="s">
        <v>189</v>
      </c>
      <c r="D14" s="52" t="s">
        <v>22</v>
      </c>
      <c r="E14" s="53" t="s">
        <v>190</v>
      </c>
      <c r="F14" s="54">
        <v>974118031</v>
      </c>
      <c r="G14" s="55" t="s">
        <v>176</v>
      </c>
      <c r="H14" s="56" t="s">
        <v>33</v>
      </c>
      <c r="I14" s="56" t="s">
        <v>158</v>
      </c>
      <c r="J14" s="29" t="s">
        <v>206</v>
      </c>
      <c r="K14" s="29" t="s">
        <v>207</v>
      </c>
      <c r="L14" s="56" t="s">
        <v>159</v>
      </c>
      <c r="M14" s="57" t="s">
        <v>34</v>
      </c>
      <c r="N14" s="57" t="s">
        <v>191</v>
      </c>
      <c r="O14" s="57"/>
      <c r="P14" s="57" t="s">
        <v>178</v>
      </c>
      <c r="Q14" s="58" t="s">
        <v>192</v>
      </c>
      <c r="R14" s="59" t="s">
        <v>24</v>
      </c>
      <c r="S14" s="23" t="s">
        <v>208</v>
      </c>
    </row>
    <row r="15" spans="1:19" ht="70.2">
      <c r="A15" s="7">
        <v>9</v>
      </c>
      <c r="B15" s="62">
        <v>55</v>
      </c>
      <c r="C15" s="43" t="s">
        <v>193</v>
      </c>
      <c r="D15" s="25" t="s">
        <v>22</v>
      </c>
      <c r="E15" s="44" t="s">
        <v>194</v>
      </c>
      <c r="F15" s="36">
        <v>352089182</v>
      </c>
      <c r="G15" s="27" t="s">
        <v>176</v>
      </c>
      <c r="H15" s="28" t="s">
        <v>33</v>
      </c>
      <c r="I15" s="28" t="s">
        <v>158</v>
      </c>
      <c r="J15" s="29" t="s">
        <v>206</v>
      </c>
      <c r="K15" s="29" t="s">
        <v>207</v>
      </c>
      <c r="L15" s="28" t="s">
        <v>159</v>
      </c>
      <c r="M15" s="37" t="s">
        <v>34</v>
      </c>
      <c r="N15" s="37" t="s">
        <v>195</v>
      </c>
      <c r="O15" s="37"/>
      <c r="P15" s="37" t="s">
        <v>178</v>
      </c>
      <c r="Q15" s="39" t="s">
        <v>196</v>
      </c>
      <c r="R15" s="47" t="s">
        <v>24</v>
      </c>
      <c r="S15" s="23" t="s">
        <v>208</v>
      </c>
    </row>
    <row r="16" spans="1:19" ht="70.2">
      <c r="A16" s="7">
        <v>10</v>
      </c>
      <c r="B16" s="62">
        <v>56</v>
      </c>
      <c r="C16" s="43" t="s">
        <v>197</v>
      </c>
      <c r="D16" s="25" t="s">
        <v>22</v>
      </c>
      <c r="E16" s="44" t="s">
        <v>198</v>
      </c>
      <c r="F16" s="45">
        <v>336860443</v>
      </c>
      <c r="G16" s="27" t="s">
        <v>176</v>
      </c>
      <c r="H16" s="28" t="s">
        <v>33</v>
      </c>
      <c r="I16" s="28" t="s">
        <v>158</v>
      </c>
      <c r="J16" s="29" t="s">
        <v>206</v>
      </c>
      <c r="K16" s="29" t="s">
        <v>207</v>
      </c>
      <c r="L16" s="28" t="s">
        <v>159</v>
      </c>
      <c r="M16" s="37" t="s">
        <v>34</v>
      </c>
      <c r="N16" s="37" t="s">
        <v>199</v>
      </c>
      <c r="O16" s="37"/>
      <c r="P16" s="37" t="s">
        <v>178</v>
      </c>
      <c r="Q16" s="39" t="s">
        <v>196</v>
      </c>
      <c r="R16" s="47" t="s">
        <v>24</v>
      </c>
      <c r="S16" s="23" t="s">
        <v>208</v>
      </c>
    </row>
    <row r="17" spans="1:19" ht="70.2">
      <c r="A17" s="7">
        <v>11</v>
      </c>
      <c r="B17" s="62">
        <v>57</v>
      </c>
      <c r="C17" s="43" t="s">
        <v>200</v>
      </c>
      <c r="D17" s="25" t="s">
        <v>22</v>
      </c>
      <c r="E17" s="44" t="s">
        <v>201</v>
      </c>
      <c r="F17" s="36">
        <v>398652216</v>
      </c>
      <c r="G17" s="27" t="s">
        <v>176</v>
      </c>
      <c r="H17" s="28" t="s">
        <v>33</v>
      </c>
      <c r="I17" s="28" t="s">
        <v>158</v>
      </c>
      <c r="J17" s="29" t="s">
        <v>206</v>
      </c>
      <c r="K17" s="29" t="s">
        <v>207</v>
      </c>
      <c r="L17" s="28" t="s">
        <v>159</v>
      </c>
      <c r="M17" s="37" t="s">
        <v>34</v>
      </c>
      <c r="N17" s="37" t="s">
        <v>202</v>
      </c>
      <c r="O17" s="37"/>
      <c r="P17" s="37" t="s">
        <v>178</v>
      </c>
      <c r="Q17" s="39" t="s">
        <v>196</v>
      </c>
      <c r="R17" s="47" t="s">
        <v>24</v>
      </c>
      <c r="S17" s="23" t="s">
        <v>208</v>
      </c>
    </row>
    <row r="18" spans="1:19" ht="70.2">
      <c r="A18" s="7">
        <v>12</v>
      </c>
      <c r="B18" s="62">
        <v>58</v>
      </c>
      <c r="C18" s="43" t="s">
        <v>203</v>
      </c>
      <c r="D18" s="25" t="s">
        <v>22</v>
      </c>
      <c r="E18" s="44" t="s">
        <v>204</v>
      </c>
      <c r="F18" s="36">
        <v>974118031</v>
      </c>
      <c r="G18" s="27" t="s">
        <v>176</v>
      </c>
      <c r="H18" s="28" t="s">
        <v>33</v>
      </c>
      <c r="I18" s="28" t="s">
        <v>158</v>
      </c>
      <c r="J18" s="29" t="s">
        <v>206</v>
      </c>
      <c r="K18" s="29" t="s">
        <v>207</v>
      </c>
      <c r="L18" s="28" t="s">
        <v>159</v>
      </c>
      <c r="M18" s="37" t="s">
        <v>34</v>
      </c>
      <c r="N18" s="37" t="s">
        <v>205</v>
      </c>
      <c r="O18" s="37"/>
      <c r="P18" s="37" t="s">
        <v>178</v>
      </c>
      <c r="Q18" s="46" t="s">
        <v>196</v>
      </c>
      <c r="R18" s="47" t="s">
        <v>24</v>
      </c>
      <c r="S18" s="23" t="s">
        <v>208</v>
      </c>
    </row>
    <row r="19" spans="1:19" ht="69">
      <c r="A19" s="7">
        <v>13</v>
      </c>
      <c r="B19" s="64" t="s">
        <v>211</v>
      </c>
      <c r="C19" s="64" t="s">
        <v>212</v>
      </c>
      <c r="D19" s="64" t="s">
        <v>22</v>
      </c>
      <c r="E19" s="65">
        <v>33301</v>
      </c>
      <c r="F19" s="66" t="s">
        <v>213</v>
      </c>
      <c r="G19" s="8" t="s">
        <v>214</v>
      </c>
      <c r="H19" s="67">
        <v>44316</v>
      </c>
      <c r="I19" s="67">
        <v>44337</v>
      </c>
      <c r="J19" s="67">
        <v>44318</v>
      </c>
      <c r="K19" s="67">
        <v>44328</v>
      </c>
      <c r="L19" s="67">
        <v>44335</v>
      </c>
      <c r="M19" s="9" t="s">
        <v>215</v>
      </c>
      <c r="N19" s="68" t="s">
        <v>216</v>
      </c>
      <c r="O19" s="10" t="s">
        <v>217</v>
      </c>
      <c r="P19" s="68" t="s">
        <v>218</v>
      </c>
      <c r="Q19" s="69" t="s">
        <v>219</v>
      </c>
      <c r="R19" s="69" t="s">
        <v>121</v>
      </c>
      <c r="S19" s="8" t="s">
        <v>220</v>
      </c>
    </row>
    <row r="20" spans="1:19" ht="69">
      <c r="A20" s="7">
        <v>14</v>
      </c>
      <c r="B20" s="64" t="s">
        <v>221</v>
      </c>
      <c r="C20" s="64" t="s">
        <v>222</v>
      </c>
      <c r="D20" s="64" t="s">
        <v>223</v>
      </c>
      <c r="E20" s="70">
        <v>28076</v>
      </c>
      <c r="F20" s="66" t="s">
        <v>213</v>
      </c>
      <c r="G20" s="8" t="s">
        <v>214</v>
      </c>
      <c r="H20" s="67">
        <v>44316</v>
      </c>
      <c r="I20" s="67">
        <v>44337</v>
      </c>
      <c r="J20" s="67">
        <v>44318</v>
      </c>
      <c r="K20" s="67">
        <v>44328</v>
      </c>
      <c r="L20" s="67">
        <v>44335</v>
      </c>
      <c r="M20" s="9" t="s">
        <v>215</v>
      </c>
      <c r="N20" s="68" t="s">
        <v>216</v>
      </c>
      <c r="O20" s="10" t="s">
        <v>217</v>
      </c>
      <c r="P20" s="68" t="s">
        <v>218</v>
      </c>
      <c r="Q20" s="69" t="s">
        <v>219</v>
      </c>
      <c r="R20" s="69" t="s">
        <v>121</v>
      </c>
      <c r="S20" s="8" t="s">
        <v>220</v>
      </c>
    </row>
    <row r="21" spans="1:19" ht="69">
      <c r="A21" s="7">
        <v>15</v>
      </c>
      <c r="B21" s="64" t="s">
        <v>224</v>
      </c>
      <c r="C21" s="71" t="s">
        <v>225</v>
      </c>
      <c r="D21" s="64" t="s">
        <v>223</v>
      </c>
      <c r="E21" s="70">
        <v>23139</v>
      </c>
      <c r="F21" s="66" t="s">
        <v>213</v>
      </c>
      <c r="G21" s="8" t="s">
        <v>214</v>
      </c>
      <c r="H21" s="67">
        <v>44316</v>
      </c>
      <c r="I21" s="67">
        <v>44337</v>
      </c>
      <c r="J21" s="67">
        <v>44318</v>
      </c>
      <c r="K21" s="67">
        <v>44328</v>
      </c>
      <c r="L21" s="67">
        <v>44335</v>
      </c>
      <c r="M21" s="9" t="s">
        <v>215</v>
      </c>
      <c r="N21" s="68" t="s">
        <v>216</v>
      </c>
      <c r="O21" s="10" t="s">
        <v>217</v>
      </c>
      <c r="P21" s="68" t="s">
        <v>218</v>
      </c>
      <c r="Q21" s="69" t="s">
        <v>219</v>
      </c>
      <c r="R21" s="69" t="s">
        <v>121</v>
      </c>
      <c r="S21" s="8" t="s">
        <v>220</v>
      </c>
    </row>
    <row r="22" spans="1:19" ht="69">
      <c r="A22" s="7">
        <v>16</v>
      </c>
      <c r="B22" s="64" t="s">
        <v>226</v>
      </c>
      <c r="C22" s="71" t="s">
        <v>227</v>
      </c>
      <c r="D22" s="64" t="s">
        <v>22</v>
      </c>
      <c r="E22" s="70">
        <v>32273</v>
      </c>
      <c r="F22" s="66" t="s">
        <v>213</v>
      </c>
      <c r="G22" s="8" t="s">
        <v>214</v>
      </c>
      <c r="H22" s="67">
        <v>44316</v>
      </c>
      <c r="I22" s="67">
        <v>44337</v>
      </c>
      <c r="J22" s="67">
        <v>44318</v>
      </c>
      <c r="K22" s="67">
        <v>44328</v>
      </c>
      <c r="L22" s="67">
        <v>44335</v>
      </c>
      <c r="M22" s="9" t="s">
        <v>215</v>
      </c>
      <c r="N22" s="68" t="s">
        <v>216</v>
      </c>
      <c r="O22" s="10" t="s">
        <v>217</v>
      </c>
      <c r="P22" s="68" t="s">
        <v>218</v>
      </c>
      <c r="Q22" s="69" t="s">
        <v>219</v>
      </c>
      <c r="R22" s="69" t="s">
        <v>121</v>
      </c>
      <c r="S22" s="8" t="s">
        <v>220</v>
      </c>
    </row>
    <row r="23" spans="1:19" ht="69">
      <c r="A23" s="7">
        <v>17</v>
      </c>
      <c r="B23" s="64" t="s">
        <v>228</v>
      </c>
      <c r="C23" s="71" t="s">
        <v>229</v>
      </c>
      <c r="D23" s="64" t="s">
        <v>22</v>
      </c>
      <c r="E23" s="72">
        <v>29843</v>
      </c>
      <c r="F23" s="66" t="s">
        <v>213</v>
      </c>
      <c r="G23" s="8" t="s">
        <v>214</v>
      </c>
      <c r="H23" s="67">
        <v>44316</v>
      </c>
      <c r="I23" s="67">
        <v>44337</v>
      </c>
      <c r="J23" s="67">
        <v>44318</v>
      </c>
      <c r="K23" s="67">
        <v>44328</v>
      </c>
      <c r="L23" s="67">
        <v>44335</v>
      </c>
      <c r="M23" s="9" t="s">
        <v>215</v>
      </c>
      <c r="N23" s="68" t="s">
        <v>216</v>
      </c>
      <c r="O23" s="10" t="s">
        <v>217</v>
      </c>
      <c r="P23" s="68" t="s">
        <v>218</v>
      </c>
      <c r="Q23" s="69" t="s">
        <v>219</v>
      </c>
      <c r="R23" s="69" t="s">
        <v>121</v>
      </c>
      <c r="S23" s="8" t="s">
        <v>220</v>
      </c>
    </row>
    <row r="24" spans="1:19" ht="69">
      <c r="A24" s="7">
        <v>18</v>
      </c>
      <c r="B24" s="64" t="s">
        <v>230</v>
      </c>
      <c r="C24" s="71" t="s">
        <v>231</v>
      </c>
      <c r="D24" s="64" t="s">
        <v>223</v>
      </c>
      <c r="E24" s="70">
        <v>30967</v>
      </c>
      <c r="F24" s="66" t="s">
        <v>213</v>
      </c>
      <c r="G24" s="8" t="s">
        <v>214</v>
      </c>
      <c r="H24" s="67">
        <v>44316</v>
      </c>
      <c r="I24" s="67">
        <v>44337</v>
      </c>
      <c r="J24" s="67">
        <v>44318</v>
      </c>
      <c r="K24" s="67">
        <v>44328</v>
      </c>
      <c r="L24" s="67">
        <v>44335</v>
      </c>
      <c r="M24" s="9" t="s">
        <v>215</v>
      </c>
      <c r="N24" s="68" t="s">
        <v>216</v>
      </c>
      <c r="O24" s="10" t="s">
        <v>217</v>
      </c>
      <c r="P24" s="68" t="s">
        <v>218</v>
      </c>
      <c r="Q24" s="69" t="s">
        <v>219</v>
      </c>
      <c r="R24" s="69" t="s">
        <v>121</v>
      </c>
      <c r="S24" s="8" t="s">
        <v>220</v>
      </c>
    </row>
    <row r="25" spans="1:19" ht="69">
      <c r="A25" s="7">
        <v>19</v>
      </c>
      <c r="B25" s="64" t="s">
        <v>232</v>
      </c>
      <c r="C25" s="71" t="s">
        <v>233</v>
      </c>
      <c r="D25" s="64" t="s">
        <v>22</v>
      </c>
      <c r="E25" s="72">
        <v>31300</v>
      </c>
      <c r="F25" s="66" t="s">
        <v>213</v>
      </c>
      <c r="G25" s="8" t="s">
        <v>214</v>
      </c>
      <c r="H25" s="67">
        <v>44316</v>
      </c>
      <c r="I25" s="67">
        <v>44337</v>
      </c>
      <c r="J25" s="67">
        <v>44318</v>
      </c>
      <c r="K25" s="67">
        <v>44328</v>
      </c>
      <c r="L25" s="67">
        <v>44335</v>
      </c>
      <c r="M25" s="9" t="s">
        <v>215</v>
      </c>
      <c r="N25" s="68" t="s">
        <v>216</v>
      </c>
      <c r="O25" s="10" t="s">
        <v>217</v>
      </c>
      <c r="P25" s="68" t="s">
        <v>218</v>
      </c>
      <c r="Q25" s="69" t="s">
        <v>219</v>
      </c>
      <c r="R25" s="69" t="s">
        <v>121</v>
      </c>
      <c r="S25" s="8" t="s">
        <v>220</v>
      </c>
    </row>
    <row r="26" spans="1:19" ht="69">
      <c r="A26" s="7">
        <v>20</v>
      </c>
      <c r="B26" s="64" t="s">
        <v>234</v>
      </c>
      <c r="C26" s="71" t="s">
        <v>235</v>
      </c>
      <c r="D26" s="64" t="s">
        <v>22</v>
      </c>
      <c r="E26" s="72">
        <v>34136</v>
      </c>
      <c r="F26" s="73" t="s">
        <v>236</v>
      </c>
      <c r="G26" s="8" t="s">
        <v>237</v>
      </c>
      <c r="H26" s="67">
        <v>44316</v>
      </c>
      <c r="I26" s="67">
        <v>44337</v>
      </c>
      <c r="J26" s="67">
        <v>44318</v>
      </c>
      <c r="K26" s="67">
        <v>44328</v>
      </c>
      <c r="L26" s="67">
        <v>44335</v>
      </c>
      <c r="M26" s="9" t="s">
        <v>215</v>
      </c>
      <c r="N26" s="68" t="s">
        <v>238</v>
      </c>
      <c r="O26" s="10" t="s">
        <v>239</v>
      </c>
      <c r="P26" s="68" t="s">
        <v>240</v>
      </c>
      <c r="Q26" s="69" t="s">
        <v>241</v>
      </c>
      <c r="R26" s="69" t="s">
        <v>131</v>
      </c>
      <c r="S26" s="8" t="s">
        <v>220</v>
      </c>
    </row>
    <row r="27" spans="1:19" ht="69">
      <c r="A27" s="7">
        <v>21</v>
      </c>
      <c r="B27" s="64" t="s">
        <v>242</v>
      </c>
      <c r="C27" s="71" t="s">
        <v>243</v>
      </c>
      <c r="D27" s="64" t="s">
        <v>22</v>
      </c>
      <c r="E27" s="72">
        <v>32922</v>
      </c>
      <c r="F27" s="73" t="s">
        <v>236</v>
      </c>
      <c r="G27" s="8" t="s">
        <v>237</v>
      </c>
      <c r="H27" s="67">
        <v>44316</v>
      </c>
      <c r="I27" s="67">
        <v>44337</v>
      </c>
      <c r="J27" s="67">
        <v>44318</v>
      </c>
      <c r="K27" s="67">
        <v>44328</v>
      </c>
      <c r="L27" s="67">
        <v>44335</v>
      </c>
      <c r="M27" s="9" t="s">
        <v>215</v>
      </c>
      <c r="N27" s="68" t="s">
        <v>238</v>
      </c>
      <c r="O27" s="10" t="s">
        <v>239</v>
      </c>
      <c r="P27" s="68" t="s">
        <v>240</v>
      </c>
      <c r="Q27" s="69" t="s">
        <v>241</v>
      </c>
      <c r="R27" s="69" t="s">
        <v>131</v>
      </c>
      <c r="S27" s="8" t="s">
        <v>220</v>
      </c>
    </row>
    <row r="28" spans="1:19" ht="69">
      <c r="A28" s="7">
        <v>22</v>
      </c>
      <c r="B28" s="64" t="s">
        <v>244</v>
      </c>
      <c r="C28" s="71" t="s">
        <v>245</v>
      </c>
      <c r="D28" s="74" t="s">
        <v>22</v>
      </c>
      <c r="E28" s="72">
        <v>27225</v>
      </c>
      <c r="F28" s="73" t="s">
        <v>236</v>
      </c>
      <c r="G28" s="8" t="s">
        <v>237</v>
      </c>
      <c r="H28" s="67">
        <v>44316</v>
      </c>
      <c r="I28" s="67">
        <v>44337</v>
      </c>
      <c r="J28" s="67">
        <v>44318</v>
      </c>
      <c r="K28" s="67">
        <v>44328</v>
      </c>
      <c r="L28" s="67">
        <v>44335</v>
      </c>
      <c r="M28" s="9" t="s">
        <v>215</v>
      </c>
      <c r="N28" s="68" t="s">
        <v>238</v>
      </c>
      <c r="O28" s="10" t="s">
        <v>239</v>
      </c>
      <c r="P28" s="68" t="s">
        <v>240</v>
      </c>
      <c r="Q28" s="69" t="s">
        <v>241</v>
      </c>
      <c r="R28" s="69" t="s">
        <v>131</v>
      </c>
      <c r="S28" s="8" t="s">
        <v>220</v>
      </c>
    </row>
    <row r="29" spans="1:19" ht="69">
      <c r="A29" s="7">
        <v>23</v>
      </c>
      <c r="B29" s="64" t="s">
        <v>246</v>
      </c>
      <c r="C29" s="74" t="s">
        <v>247</v>
      </c>
      <c r="D29" s="74" t="s">
        <v>22</v>
      </c>
      <c r="E29" s="74">
        <v>36019</v>
      </c>
      <c r="F29" s="73" t="s">
        <v>236</v>
      </c>
      <c r="G29" s="8" t="s">
        <v>237</v>
      </c>
      <c r="H29" s="67">
        <v>44316</v>
      </c>
      <c r="I29" s="67">
        <v>44337</v>
      </c>
      <c r="J29" s="67">
        <v>44318</v>
      </c>
      <c r="K29" s="67">
        <v>44328</v>
      </c>
      <c r="L29" s="67">
        <v>44335</v>
      </c>
      <c r="M29" s="9" t="s">
        <v>215</v>
      </c>
      <c r="N29" s="68" t="s">
        <v>238</v>
      </c>
      <c r="O29" s="10" t="s">
        <v>239</v>
      </c>
      <c r="P29" s="68" t="s">
        <v>240</v>
      </c>
      <c r="Q29" s="69" t="s">
        <v>241</v>
      </c>
      <c r="R29" s="69" t="s">
        <v>131</v>
      </c>
      <c r="S29" s="8" t="s">
        <v>220</v>
      </c>
    </row>
    <row r="30" spans="1:19" ht="69">
      <c r="A30" s="7">
        <v>24</v>
      </c>
      <c r="B30" s="64" t="s">
        <v>248</v>
      </c>
      <c r="C30" s="68" t="s">
        <v>249</v>
      </c>
      <c r="D30" s="64" t="s">
        <v>223</v>
      </c>
      <c r="E30" s="72">
        <v>26920</v>
      </c>
      <c r="F30" s="73" t="s">
        <v>236</v>
      </c>
      <c r="G30" s="8" t="s">
        <v>237</v>
      </c>
      <c r="H30" s="67">
        <v>44316</v>
      </c>
      <c r="I30" s="67">
        <v>44337</v>
      </c>
      <c r="J30" s="67">
        <v>44318</v>
      </c>
      <c r="K30" s="67">
        <v>44328</v>
      </c>
      <c r="L30" s="67">
        <v>44335</v>
      </c>
      <c r="M30" s="9" t="s">
        <v>215</v>
      </c>
      <c r="N30" s="68" t="s">
        <v>238</v>
      </c>
      <c r="O30" s="10" t="s">
        <v>239</v>
      </c>
      <c r="P30" s="68" t="s">
        <v>240</v>
      </c>
      <c r="Q30" s="69" t="s">
        <v>241</v>
      </c>
      <c r="R30" s="69" t="s">
        <v>131</v>
      </c>
      <c r="S30" s="8" t="s">
        <v>220</v>
      </c>
    </row>
    <row r="31" spans="1:19" ht="69">
      <c r="A31" s="7">
        <v>25</v>
      </c>
      <c r="B31" s="64" t="s">
        <v>250</v>
      </c>
      <c r="C31" s="75" t="s">
        <v>251</v>
      </c>
      <c r="D31" s="64" t="s">
        <v>223</v>
      </c>
      <c r="E31" s="72">
        <v>25669</v>
      </c>
      <c r="F31" s="73" t="s">
        <v>236</v>
      </c>
      <c r="G31" s="8" t="s">
        <v>237</v>
      </c>
      <c r="H31" s="67">
        <v>44316</v>
      </c>
      <c r="I31" s="67">
        <v>44337</v>
      </c>
      <c r="J31" s="67">
        <v>44318</v>
      </c>
      <c r="K31" s="67">
        <v>44328</v>
      </c>
      <c r="L31" s="67">
        <v>44335</v>
      </c>
      <c r="M31" s="9" t="s">
        <v>215</v>
      </c>
      <c r="N31" s="68" t="s">
        <v>238</v>
      </c>
      <c r="O31" s="10" t="s">
        <v>239</v>
      </c>
      <c r="P31" s="68" t="s">
        <v>240</v>
      </c>
      <c r="Q31" s="69" t="s">
        <v>241</v>
      </c>
      <c r="R31" s="69" t="s">
        <v>131</v>
      </c>
      <c r="S31" s="8" t="s">
        <v>220</v>
      </c>
    </row>
    <row r="32" spans="1:19" ht="69">
      <c r="A32" s="7">
        <v>26</v>
      </c>
      <c r="B32" s="64" t="s">
        <v>252</v>
      </c>
      <c r="C32" s="75" t="s">
        <v>253</v>
      </c>
      <c r="D32" s="64" t="s">
        <v>223</v>
      </c>
      <c r="E32" s="72">
        <v>27327</v>
      </c>
      <c r="F32" s="73" t="s">
        <v>236</v>
      </c>
      <c r="G32" s="8" t="s">
        <v>237</v>
      </c>
      <c r="H32" s="67">
        <v>44316</v>
      </c>
      <c r="I32" s="67">
        <v>44337</v>
      </c>
      <c r="J32" s="67">
        <v>44318</v>
      </c>
      <c r="K32" s="67">
        <v>44328</v>
      </c>
      <c r="L32" s="67">
        <v>44335</v>
      </c>
      <c r="M32" s="9" t="s">
        <v>215</v>
      </c>
      <c r="N32" s="68" t="s">
        <v>238</v>
      </c>
      <c r="O32" s="10" t="s">
        <v>239</v>
      </c>
      <c r="P32" s="68" t="s">
        <v>240</v>
      </c>
      <c r="Q32" s="69" t="s">
        <v>241</v>
      </c>
      <c r="R32" s="69" t="s">
        <v>131</v>
      </c>
      <c r="S32" s="8" t="s">
        <v>220</v>
      </c>
    </row>
    <row r="33" spans="1:19" ht="69">
      <c r="A33" s="7">
        <v>27</v>
      </c>
      <c r="B33" s="64" t="s">
        <v>254</v>
      </c>
      <c r="C33" s="75" t="s">
        <v>255</v>
      </c>
      <c r="D33" s="74" t="s">
        <v>22</v>
      </c>
      <c r="E33" s="72">
        <v>33032</v>
      </c>
      <c r="F33" s="73" t="s">
        <v>236</v>
      </c>
      <c r="G33" s="8" t="s">
        <v>237</v>
      </c>
      <c r="H33" s="67">
        <v>44316</v>
      </c>
      <c r="I33" s="67">
        <v>44337</v>
      </c>
      <c r="J33" s="67">
        <v>44318</v>
      </c>
      <c r="K33" s="67">
        <v>44328</v>
      </c>
      <c r="L33" s="67">
        <v>44335</v>
      </c>
      <c r="M33" s="9" t="s">
        <v>215</v>
      </c>
      <c r="N33" s="68" t="s">
        <v>238</v>
      </c>
      <c r="O33" s="10" t="s">
        <v>239</v>
      </c>
      <c r="P33" s="68" t="s">
        <v>240</v>
      </c>
      <c r="Q33" s="69" t="s">
        <v>241</v>
      </c>
      <c r="R33" s="69" t="s">
        <v>131</v>
      </c>
      <c r="S33" s="8" t="s">
        <v>220</v>
      </c>
    </row>
    <row r="34" spans="1:19" ht="69">
      <c r="A34" s="7">
        <v>28</v>
      </c>
      <c r="B34" s="64" t="s">
        <v>256</v>
      </c>
      <c r="C34" s="68" t="s">
        <v>257</v>
      </c>
      <c r="D34" s="74" t="s">
        <v>22</v>
      </c>
      <c r="E34" s="72">
        <v>27746</v>
      </c>
      <c r="F34" s="73" t="s">
        <v>236</v>
      </c>
      <c r="G34" s="8" t="s">
        <v>237</v>
      </c>
      <c r="H34" s="67">
        <v>44316</v>
      </c>
      <c r="I34" s="67">
        <v>44337</v>
      </c>
      <c r="J34" s="67">
        <v>44318</v>
      </c>
      <c r="K34" s="67">
        <v>44328</v>
      </c>
      <c r="L34" s="67">
        <v>44335</v>
      </c>
      <c r="M34" s="9" t="s">
        <v>215</v>
      </c>
      <c r="N34" s="68" t="s">
        <v>238</v>
      </c>
      <c r="O34" s="10" t="s">
        <v>239</v>
      </c>
      <c r="P34" s="68" t="s">
        <v>240</v>
      </c>
      <c r="Q34" s="69" t="s">
        <v>241</v>
      </c>
      <c r="R34" s="69" t="s">
        <v>131</v>
      </c>
      <c r="S34" s="8" t="s">
        <v>220</v>
      </c>
    </row>
    <row r="35" spans="1:19" ht="69">
      <c r="A35" s="7">
        <v>29</v>
      </c>
      <c r="B35" s="64" t="s">
        <v>258</v>
      </c>
      <c r="C35" s="75" t="s">
        <v>259</v>
      </c>
      <c r="D35" s="64" t="s">
        <v>223</v>
      </c>
      <c r="E35" s="72">
        <v>28134</v>
      </c>
      <c r="F35" s="73" t="s">
        <v>236</v>
      </c>
      <c r="G35" s="8" t="s">
        <v>237</v>
      </c>
      <c r="H35" s="67">
        <v>44316</v>
      </c>
      <c r="I35" s="67">
        <v>44337</v>
      </c>
      <c r="J35" s="67">
        <v>44318</v>
      </c>
      <c r="K35" s="67">
        <v>44328</v>
      </c>
      <c r="L35" s="67">
        <v>44335</v>
      </c>
      <c r="M35" s="9" t="s">
        <v>215</v>
      </c>
      <c r="N35" s="68" t="s">
        <v>238</v>
      </c>
      <c r="O35" s="10" t="s">
        <v>239</v>
      </c>
      <c r="P35" s="68" t="s">
        <v>240</v>
      </c>
      <c r="Q35" s="69" t="s">
        <v>241</v>
      </c>
      <c r="R35" s="69" t="s">
        <v>131</v>
      </c>
      <c r="S35" s="8" t="s">
        <v>220</v>
      </c>
    </row>
    <row r="36" spans="1:19" ht="69">
      <c r="A36" s="7">
        <v>30</v>
      </c>
      <c r="B36" s="64" t="s">
        <v>260</v>
      </c>
      <c r="C36" s="68" t="s">
        <v>261</v>
      </c>
      <c r="D36" s="74" t="s">
        <v>22</v>
      </c>
      <c r="E36" s="72" t="s">
        <v>262</v>
      </c>
      <c r="F36" s="73" t="s">
        <v>236</v>
      </c>
      <c r="G36" s="8" t="s">
        <v>237</v>
      </c>
      <c r="H36" s="67">
        <v>44316</v>
      </c>
      <c r="I36" s="67">
        <v>44337</v>
      </c>
      <c r="J36" s="67">
        <v>44318</v>
      </c>
      <c r="K36" s="67">
        <v>44328</v>
      </c>
      <c r="L36" s="67">
        <v>44335</v>
      </c>
      <c r="M36" s="9" t="s">
        <v>215</v>
      </c>
      <c r="N36" s="68" t="s">
        <v>238</v>
      </c>
      <c r="O36" s="10" t="s">
        <v>239</v>
      </c>
      <c r="P36" s="68" t="s">
        <v>240</v>
      </c>
      <c r="Q36" s="69" t="s">
        <v>241</v>
      </c>
      <c r="R36" s="69" t="s">
        <v>131</v>
      </c>
      <c r="S36" s="8" t="s">
        <v>220</v>
      </c>
    </row>
    <row r="37" spans="1:19" ht="82.8">
      <c r="A37" s="7">
        <v>31</v>
      </c>
      <c r="B37" s="64" t="s">
        <v>263</v>
      </c>
      <c r="C37" s="68" t="s">
        <v>264</v>
      </c>
      <c r="D37" s="74" t="s">
        <v>22</v>
      </c>
      <c r="E37" s="72" t="s">
        <v>265</v>
      </c>
      <c r="F37" s="76" t="s">
        <v>266</v>
      </c>
      <c r="G37" s="8" t="s">
        <v>267</v>
      </c>
      <c r="H37" s="67">
        <v>44316</v>
      </c>
      <c r="I37" s="67">
        <v>44337</v>
      </c>
      <c r="J37" s="67">
        <v>44318</v>
      </c>
      <c r="K37" s="67">
        <v>44328</v>
      </c>
      <c r="L37" s="67">
        <v>44335</v>
      </c>
      <c r="M37" s="9" t="s">
        <v>215</v>
      </c>
      <c r="N37" s="77" t="s">
        <v>268</v>
      </c>
      <c r="O37" s="10"/>
      <c r="P37" s="68" t="s">
        <v>269</v>
      </c>
      <c r="Q37" s="69" t="s">
        <v>270</v>
      </c>
      <c r="R37" s="69" t="s">
        <v>24</v>
      </c>
      <c r="S37" s="8" t="s">
        <v>220</v>
      </c>
    </row>
    <row r="38" spans="1:19" ht="69">
      <c r="A38" s="7">
        <v>32</v>
      </c>
      <c r="B38" s="64" t="s">
        <v>271</v>
      </c>
      <c r="C38" s="68" t="s">
        <v>272</v>
      </c>
      <c r="D38" s="74" t="s">
        <v>22</v>
      </c>
      <c r="E38" s="72" t="s">
        <v>273</v>
      </c>
      <c r="F38" s="76" t="s">
        <v>274</v>
      </c>
      <c r="G38" s="8" t="s">
        <v>275</v>
      </c>
      <c r="H38" s="67">
        <v>44316</v>
      </c>
      <c r="I38" s="67">
        <v>44337</v>
      </c>
      <c r="J38" s="67">
        <v>44318</v>
      </c>
      <c r="K38" s="67">
        <v>44328</v>
      </c>
      <c r="L38" s="67">
        <v>44335</v>
      </c>
      <c r="M38" s="9" t="s">
        <v>215</v>
      </c>
      <c r="N38" s="9" t="s">
        <v>276</v>
      </c>
      <c r="O38" s="10" t="s">
        <v>277</v>
      </c>
      <c r="P38" s="8" t="s">
        <v>278</v>
      </c>
      <c r="Q38" s="69" t="s">
        <v>279</v>
      </c>
      <c r="R38" s="8" t="s">
        <v>25</v>
      </c>
      <c r="S38" s="8" t="s">
        <v>220</v>
      </c>
    </row>
    <row r="39" spans="1:19" ht="69">
      <c r="A39" s="7">
        <v>33</v>
      </c>
      <c r="B39" s="64" t="s">
        <v>280</v>
      </c>
      <c r="C39" s="68" t="s">
        <v>281</v>
      </c>
      <c r="D39" s="64" t="s">
        <v>223</v>
      </c>
      <c r="E39" s="72" t="s">
        <v>282</v>
      </c>
      <c r="F39" s="76" t="s">
        <v>274</v>
      </c>
      <c r="G39" s="8" t="s">
        <v>275</v>
      </c>
      <c r="H39" s="67">
        <v>44316</v>
      </c>
      <c r="I39" s="67">
        <v>44337</v>
      </c>
      <c r="J39" s="67">
        <v>44318</v>
      </c>
      <c r="K39" s="67">
        <v>44328</v>
      </c>
      <c r="L39" s="67">
        <v>44335</v>
      </c>
      <c r="M39" s="9" t="s">
        <v>215</v>
      </c>
      <c r="N39" s="9" t="s">
        <v>276</v>
      </c>
      <c r="O39" s="10" t="s">
        <v>277</v>
      </c>
      <c r="P39" s="8" t="s">
        <v>278</v>
      </c>
      <c r="Q39" s="69" t="s">
        <v>279</v>
      </c>
      <c r="R39" s="8" t="s">
        <v>25</v>
      </c>
      <c r="S39" s="8" t="s">
        <v>220</v>
      </c>
    </row>
    <row r="40" spans="1:19" ht="69">
      <c r="A40" s="7">
        <v>34</v>
      </c>
      <c r="B40" s="64" t="s">
        <v>283</v>
      </c>
      <c r="C40" s="68" t="s">
        <v>284</v>
      </c>
      <c r="D40" s="74" t="s">
        <v>22</v>
      </c>
      <c r="E40" s="72" t="s">
        <v>285</v>
      </c>
      <c r="F40" s="76" t="s">
        <v>286</v>
      </c>
      <c r="G40" s="8" t="s">
        <v>275</v>
      </c>
      <c r="H40" s="67">
        <v>44316</v>
      </c>
      <c r="I40" s="67">
        <v>44337</v>
      </c>
      <c r="J40" s="67">
        <v>44318</v>
      </c>
      <c r="K40" s="67">
        <v>44328</v>
      </c>
      <c r="L40" s="67">
        <v>44335</v>
      </c>
      <c r="M40" s="9" t="s">
        <v>215</v>
      </c>
      <c r="N40" s="8" t="s">
        <v>287</v>
      </c>
      <c r="O40" s="78" t="s">
        <v>277</v>
      </c>
      <c r="P40" s="8" t="s">
        <v>278</v>
      </c>
      <c r="Q40" s="69" t="s">
        <v>288</v>
      </c>
      <c r="R40" s="8" t="s">
        <v>26</v>
      </c>
      <c r="S40" s="8" t="s">
        <v>220</v>
      </c>
    </row>
    <row r="41" spans="1:19" ht="69">
      <c r="A41" s="7">
        <v>35</v>
      </c>
      <c r="B41" s="64" t="s">
        <v>289</v>
      </c>
      <c r="C41" s="68" t="s">
        <v>290</v>
      </c>
      <c r="D41" s="74" t="s">
        <v>22</v>
      </c>
      <c r="E41" s="72" t="s">
        <v>291</v>
      </c>
      <c r="F41" s="76" t="s">
        <v>292</v>
      </c>
      <c r="G41" s="8" t="s">
        <v>275</v>
      </c>
      <c r="H41" s="67">
        <v>44316</v>
      </c>
      <c r="I41" s="67">
        <v>44337</v>
      </c>
      <c r="J41" s="67">
        <v>44318</v>
      </c>
      <c r="K41" s="67">
        <v>44328</v>
      </c>
      <c r="L41" s="67">
        <v>44335</v>
      </c>
      <c r="M41" s="9" t="s">
        <v>215</v>
      </c>
      <c r="N41" s="8" t="s">
        <v>293</v>
      </c>
      <c r="O41" s="78" t="s">
        <v>239</v>
      </c>
      <c r="P41" s="78" t="s">
        <v>240</v>
      </c>
      <c r="Q41" s="69" t="s">
        <v>294</v>
      </c>
      <c r="R41" s="8" t="s">
        <v>26</v>
      </c>
      <c r="S41" s="8" t="s">
        <v>220</v>
      </c>
    </row>
    <row r="42" spans="1:19" ht="69">
      <c r="A42" s="7">
        <v>36</v>
      </c>
      <c r="B42" s="64" t="s">
        <v>295</v>
      </c>
      <c r="C42" s="68" t="s">
        <v>296</v>
      </c>
      <c r="D42" s="74" t="s">
        <v>22</v>
      </c>
      <c r="E42" s="72" t="s">
        <v>297</v>
      </c>
      <c r="F42" s="76" t="s">
        <v>292</v>
      </c>
      <c r="G42" s="8" t="s">
        <v>275</v>
      </c>
      <c r="H42" s="67">
        <v>44316</v>
      </c>
      <c r="I42" s="67">
        <v>44337</v>
      </c>
      <c r="J42" s="67">
        <v>44318</v>
      </c>
      <c r="K42" s="67">
        <v>44328</v>
      </c>
      <c r="L42" s="67">
        <v>44335</v>
      </c>
      <c r="M42" s="9" t="s">
        <v>215</v>
      </c>
      <c r="N42" s="8" t="s">
        <v>293</v>
      </c>
      <c r="O42" s="78" t="s">
        <v>239</v>
      </c>
      <c r="P42" s="78" t="s">
        <v>240</v>
      </c>
      <c r="Q42" s="69" t="s">
        <v>294</v>
      </c>
      <c r="R42" s="8" t="s">
        <v>26</v>
      </c>
      <c r="S42" s="8" t="s">
        <v>220</v>
      </c>
    </row>
    <row r="43" spans="1:19" ht="69">
      <c r="A43" s="7">
        <v>37</v>
      </c>
      <c r="B43" s="64" t="s">
        <v>298</v>
      </c>
      <c r="C43" s="68" t="s">
        <v>299</v>
      </c>
      <c r="D43" s="74" t="s">
        <v>22</v>
      </c>
      <c r="E43" s="72" t="s">
        <v>300</v>
      </c>
      <c r="F43" s="76" t="s">
        <v>292</v>
      </c>
      <c r="G43" s="8" t="s">
        <v>275</v>
      </c>
      <c r="H43" s="67">
        <v>44316</v>
      </c>
      <c r="I43" s="67">
        <v>44337</v>
      </c>
      <c r="J43" s="67">
        <v>44318</v>
      </c>
      <c r="K43" s="67">
        <v>44328</v>
      </c>
      <c r="L43" s="67">
        <v>44335</v>
      </c>
      <c r="M43" s="9" t="s">
        <v>215</v>
      </c>
      <c r="N43" s="8" t="s">
        <v>293</v>
      </c>
      <c r="O43" s="78" t="s">
        <v>239</v>
      </c>
      <c r="P43" s="78" t="s">
        <v>240</v>
      </c>
      <c r="Q43" s="69" t="s">
        <v>294</v>
      </c>
      <c r="R43" s="8" t="s">
        <v>26</v>
      </c>
      <c r="S43" s="8" t="s">
        <v>220</v>
      </c>
    </row>
    <row r="44" spans="1:19" ht="69">
      <c r="A44" s="7">
        <v>38</v>
      </c>
      <c r="B44" s="64" t="s">
        <v>301</v>
      </c>
      <c r="C44" s="75" t="s">
        <v>302</v>
      </c>
      <c r="D44" s="64" t="s">
        <v>223</v>
      </c>
      <c r="E44" s="72" t="s">
        <v>303</v>
      </c>
      <c r="F44" s="76" t="s">
        <v>304</v>
      </c>
      <c r="G44" s="8" t="s">
        <v>275</v>
      </c>
      <c r="H44" s="67">
        <v>44316</v>
      </c>
      <c r="I44" s="67">
        <v>44337</v>
      </c>
      <c r="J44" s="67">
        <v>44318</v>
      </c>
      <c r="K44" s="67">
        <v>44328</v>
      </c>
      <c r="L44" s="67">
        <v>44335</v>
      </c>
      <c r="M44" s="9" t="s">
        <v>215</v>
      </c>
      <c r="N44" s="8" t="s">
        <v>305</v>
      </c>
      <c r="O44" s="78" t="s">
        <v>239</v>
      </c>
      <c r="P44" s="78" t="s">
        <v>240</v>
      </c>
      <c r="Q44" s="69" t="s">
        <v>306</v>
      </c>
      <c r="R44" s="8" t="s">
        <v>26</v>
      </c>
      <c r="S44" s="8" t="s">
        <v>220</v>
      </c>
    </row>
    <row r="45" spans="1:19" ht="69">
      <c r="A45" s="7">
        <v>39</v>
      </c>
      <c r="B45" s="64" t="s">
        <v>307</v>
      </c>
      <c r="C45" s="68" t="s">
        <v>308</v>
      </c>
      <c r="D45" s="64" t="s">
        <v>223</v>
      </c>
      <c r="E45" s="72" t="s">
        <v>309</v>
      </c>
      <c r="F45" s="76" t="s">
        <v>304</v>
      </c>
      <c r="G45" s="8" t="s">
        <v>275</v>
      </c>
      <c r="H45" s="67">
        <v>44316</v>
      </c>
      <c r="I45" s="67">
        <v>44337</v>
      </c>
      <c r="J45" s="67">
        <v>44318</v>
      </c>
      <c r="K45" s="67">
        <v>44328</v>
      </c>
      <c r="L45" s="67">
        <v>44335</v>
      </c>
      <c r="M45" s="9" t="s">
        <v>215</v>
      </c>
      <c r="N45" s="8" t="s">
        <v>305</v>
      </c>
      <c r="O45" s="78" t="s">
        <v>239</v>
      </c>
      <c r="P45" s="78" t="s">
        <v>240</v>
      </c>
      <c r="Q45" s="69" t="s">
        <v>306</v>
      </c>
      <c r="R45" s="8" t="s">
        <v>26</v>
      </c>
      <c r="S45" s="8" t="s">
        <v>220</v>
      </c>
    </row>
    <row r="46" spans="1:19" ht="69">
      <c r="A46" s="7">
        <v>40</v>
      </c>
      <c r="B46" s="64" t="s">
        <v>310</v>
      </c>
      <c r="C46" s="68" t="s">
        <v>311</v>
      </c>
      <c r="D46" s="74" t="s">
        <v>22</v>
      </c>
      <c r="E46" s="72" t="s">
        <v>312</v>
      </c>
      <c r="F46" s="76" t="s">
        <v>313</v>
      </c>
      <c r="G46" s="8" t="s">
        <v>314</v>
      </c>
      <c r="H46" s="67">
        <v>44316</v>
      </c>
      <c r="I46" s="67">
        <v>44337</v>
      </c>
      <c r="J46" s="67">
        <v>44318</v>
      </c>
      <c r="K46" s="67">
        <v>44328</v>
      </c>
      <c r="L46" s="67">
        <v>44335</v>
      </c>
      <c r="M46" s="9" t="s">
        <v>215</v>
      </c>
      <c r="N46" s="8" t="s">
        <v>315</v>
      </c>
      <c r="O46" s="78" t="s">
        <v>316</v>
      </c>
      <c r="P46" s="79" t="s">
        <v>317</v>
      </c>
      <c r="Q46" s="69" t="s">
        <v>318</v>
      </c>
      <c r="R46" s="8" t="s">
        <v>119</v>
      </c>
      <c r="S46" s="8" t="s">
        <v>220</v>
      </c>
    </row>
    <row r="47" spans="1:19" ht="69">
      <c r="A47" s="7">
        <v>41</v>
      </c>
      <c r="B47" s="64" t="s">
        <v>319</v>
      </c>
      <c r="C47" s="68" t="s">
        <v>320</v>
      </c>
      <c r="D47" s="64" t="s">
        <v>223</v>
      </c>
      <c r="E47" s="72" t="s">
        <v>321</v>
      </c>
      <c r="F47" s="76" t="s">
        <v>313</v>
      </c>
      <c r="G47" s="8" t="s">
        <v>314</v>
      </c>
      <c r="H47" s="67">
        <v>44316</v>
      </c>
      <c r="I47" s="67">
        <v>44337</v>
      </c>
      <c r="J47" s="67">
        <v>44318</v>
      </c>
      <c r="K47" s="67">
        <v>44328</v>
      </c>
      <c r="L47" s="67">
        <v>44335</v>
      </c>
      <c r="M47" s="9" t="s">
        <v>215</v>
      </c>
      <c r="N47" s="8" t="s">
        <v>315</v>
      </c>
      <c r="O47" s="78" t="s">
        <v>316</v>
      </c>
      <c r="P47" s="79" t="s">
        <v>317</v>
      </c>
      <c r="Q47" s="69" t="s">
        <v>322</v>
      </c>
      <c r="R47" s="8" t="s">
        <v>119</v>
      </c>
      <c r="S47" s="8" t="s">
        <v>220</v>
      </c>
    </row>
    <row r="48" spans="1:19" ht="69">
      <c r="A48" s="7">
        <v>42</v>
      </c>
      <c r="B48" s="64" t="s">
        <v>323</v>
      </c>
      <c r="C48" s="74" t="s">
        <v>324</v>
      </c>
      <c r="D48" s="74" t="s">
        <v>22</v>
      </c>
      <c r="E48" s="72">
        <v>32820</v>
      </c>
      <c r="F48" s="76" t="s">
        <v>325</v>
      </c>
      <c r="G48" s="8" t="s">
        <v>326</v>
      </c>
      <c r="H48" s="67">
        <v>44316</v>
      </c>
      <c r="I48" s="67">
        <v>44337</v>
      </c>
      <c r="J48" s="67">
        <v>44318</v>
      </c>
      <c r="K48" s="67">
        <v>44328</v>
      </c>
      <c r="L48" s="67">
        <v>44335</v>
      </c>
      <c r="M48" s="9" t="s">
        <v>215</v>
      </c>
      <c r="N48" s="8" t="s">
        <v>327</v>
      </c>
      <c r="O48" s="8" t="s">
        <v>328</v>
      </c>
      <c r="P48" s="8" t="s">
        <v>329</v>
      </c>
      <c r="Q48" s="69" t="s">
        <v>330</v>
      </c>
      <c r="R48" s="8" t="s">
        <v>26</v>
      </c>
      <c r="S48" s="8" t="s">
        <v>220</v>
      </c>
    </row>
    <row r="49" spans="1:19" ht="69">
      <c r="A49" s="7">
        <v>43</v>
      </c>
      <c r="B49" s="64" t="s">
        <v>331</v>
      </c>
      <c r="C49" s="74" t="s">
        <v>332</v>
      </c>
      <c r="D49" s="74" t="s">
        <v>22</v>
      </c>
      <c r="E49" s="72">
        <v>27096</v>
      </c>
      <c r="F49" s="76" t="s">
        <v>333</v>
      </c>
      <c r="G49" s="8" t="s">
        <v>326</v>
      </c>
      <c r="H49" s="67">
        <v>44316</v>
      </c>
      <c r="I49" s="67">
        <v>44337</v>
      </c>
      <c r="J49" s="67">
        <v>44318</v>
      </c>
      <c r="K49" s="67">
        <v>44328</v>
      </c>
      <c r="L49" s="67">
        <v>44335</v>
      </c>
      <c r="M49" s="9" t="s">
        <v>215</v>
      </c>
      <c r="N49" s="8" t="s">
        <v>334</v>
      </c>
      <c r="O49" s="8" t="s">
        <v>335</v>
      </c>
      <c r="P49" s="8" t="s">
        <v>336</v>
      </c>
      <c r="Q49" s="69" t="s">
        <v>337</v>
      </c>
      <c r="R49" s="8" t="s">
        <v>25</v>
      </c>
      <c r="S49" s="8" t="s">
        <v>220</v>
      </c>
    </row>
    <row r="50" spans="1:19" ht="69">
      <c r="A50" s="7">
        <v>44</v>
      </c>
      <c r="B50" s="64" t="s">
        <v>338</v>
      </c>
      <c r="C50" s="74" t="s">
        <v>339</v>
      </c>
      <c r="D50" s="74" t="s">
        <v>22</v>
      </c>
      <c r="E50" s="72">
        <v>31324</v>
      </c>
      <c r="F50" s="76" t="s">
        <v>340</v>
      </c>
      <c r="G50" s="8" t="s">
        <v>326</v>
      </c>
      <c r="H50" s="67">
        <v>44316</v>
      </c>
      <c r="I50" s="67">
        <v>44337</v>
      </c>
      <c r="J50" s="67">
        <v>44318</v>
      </c>
      <c r="K50" s="67">
        <v>44328</v>
      </c>
      <c r="L50" s="67">
        <v>44335</v>
      </c>
      <c r="M50" s="9" t="s">
        <v>215</v>
      </c>
      <c r="N50" s="8" t="s">
        <v>341</v>
      </c>
      <c r="O50" s="8" t="s">
        <v>328</v>
      </c>
      <c r="P50" s="8" t="s">
        <v>329</v>
      </c>
      <c r="Q50" s="69" t="s">
        <v>342</v>
      </c>
      <c r="R50" s="8" t="s">
        <v>25</v>
      </c>
      <c r="S50" s="8" t="s">
        <v>220</v>
      </c>
    </row>
    <row r="51" spans="1:19" ht="69">
      <c r="A51" s="7">
        <v>45</v>
      </c>
      <c r="B51" s="64" t="s">
        <v>343</v>
      </c>
      <c r="C51" s="74" t="s">
        <v>344</v>
      </c>
      <c r="D51" s="74" t="s">
        <v>22</v>
      </c>
      <c r="E51" s="72" t="s">
        <v>345</v>
      </c>
      <c r="F51" s="76" t="s">
        <v>346</v>
      </c>
      <c r="G51" s="8" t="s">
        <v>347</v>
      </c>
      <c r="H51" s="67">
        <v>44316</v>
      </c>
      <c r="I51" s="67">
        <v>44337</v>
      </c>
      <c r="J51" s="67">
        <v>44318</v>
      </c>
      <c r="K51" s="67">
        <v>44328</v>
      </c>
      <c r="L51" s="67">
        <v>44335</v>
      </c>
      <c r="M51" s="9" t="s">
        <v>215</v>
      </c>
      <c r="N51" s="8" t="s">
        <v>348</v>
      </c>
      <c r="O51" s="8" t="s">
        <v>349</v>
      </c>
      <c r="P51" s="8" t="s">
        <v>350</v>
      </c>
      <c r="Q51" s="69" t="s">
        <v>351</v>
      </c>
      <c r="R51" s="8" t="s">
        <v>131</v>
      </c>
      <c r="S51" s="8" t="s">
        <v>220</v>
      </c>
    </row>
    <row r="52" spans="1:19" ht="69">
      <c r="A52" s="7">
        <v>46</v>
      </c>
      <c r="B52" s="64" t="s">
        <v>352</v>
      </c>
      <c r="C52" s="74" t="s">
        <v>353</v>
      </c>
      <c r="D52" s="74" t="s">
        <v>22</v>
      </c>
      <c r="E52" s="72" t="s">
        <v>354</v>
      </c>
      <c r="F52" s="76" t="s">
        <v>355</v>
      </c>
      <c r="G52" s="8" t="s">
        <v>347</v>
      </c>
      <c r="H52" s="67">
        <v>44316</v>
      </c>
      <c r="I52" s="67">
        <v>44337</v>
      </c>
      <c r="J52" s="67">
        <v>44318</v>
      </c>
      <c r="K52" s="67">
        <v>44328</v>
      </c>
      <c r="L52" s="67">
        <v>44335</v>
      </c>
      <c r="M52" s="9" t="s">
        <v>215</v>
      </c>
      <c r="N52" s="8" t="s">
        <v>356</v>
      </c>
      <c r="O52" s="8" t="s">
        <v>357</v>
      </c>
      <c r="P52" s="80" t="s">
        <v>358</v>
      </c>
      <c r="Q52" s="69" t="s">
        <v>359</v>
      </c>
      <c r="R52" s="8" t="s">
        <v>121</v>
      </c>
      <c r="S52" s="8" t="s">
        <v>220</v>
      </c>
    </row>
    <row r="53" spans="1:19" ht="69">
      <c r="A53" s="7">
        <v>47</v>
      </c>
      <c r="B53" s="64" t="s">
        <v>360</v>
      </c>
      <c r="C53" s="68" t="s">
        <v>361</v>
      </c>
      <c r="D53" s="74" t="s">
        <v>22</v>
      </c>
      <c r="E53" s="72" t="s">
        <v>362</v>
      </c>
      <c r="F53" s="76" t="s">
        <v>363</v>
      </c>
      <c r="G53" s="8" t="s">
        <v>347</v>
      </c>
      <c r="H53" s="67">
        <v>44316</v>
      </c>
      <c r="I53" s="67">
        <v>44337</v>
      </c>
      <c r="J53" s="67">
        <v>44318</v>
      </c>
      <c r="K53" s="67">
        <v>44328</v>
      </c>
      <c r="L53" s="67">
        <v>44335</v>
      </c>
      <c r="M53" s="9" t="s">
        <v>215</v>
      </c>
      <c r="N53" s="8" t="s">
        <v>364</v>
      </c>
      <c r="O53" s="8" t="s">
        <v>349</v>
      </c>
      <c r="P53" s="8" t="s">
        <v>350</v>
      </c>
      <c r="Q53" s="69" t="s">
        <v>365</v>
      </c>
      <c r="R53" s="8" t="s">
        <v>26</v>
      </c>
      <c r="S53" s="8" t="s">
        <v>220</v>
      </c>
    </row>
    <row r="54" spans="1:19" ht="69">
      <c r="A54" s="7">
        <v>48</v>
      </c>
      <c r="B54" s="64" t="s">
        <v>366</v>
      </c>
      <c r="C54" s="68" t="s">
        <v>367</v>
      </c>
      <c r="D54" s="74" t="s">
        <v>22</v>
      </c>
      <c r="E54" s="72" t="s">
        <v>368</v>
      </c>
      <c r="F54" s="76" t="s">
        <v>369</v>
      </c>
      <c r="G54" s="8" t="s">
        <v>347</v>
      </c>
      <c r="H54" s="67">
        <v>44316</v>
      </c>
      <c r="I54" s="67">
        <v>44337</v>
      </c>
      <c r="J54" s="67">
        <v>44318</v>
      </c>
      <c r="K54" s="67">
        <v>44328</v>
      </c>
      <c r="L54" s="67">
        <v>44335</v>
      </c>
      <c r="M54" s="9" t="s">
        <v>215</v>
      </c>
      <c r="N54" s="8" t="s">
        <v>370</v>
      </c>
      <c r="O54" s="8" t="s">
        <v>239</v>
      </c>
      <c r="P54" s="8" t="s">
        <v>240</v>
      </c>
      <c r="Q54" s="69" t="s">
        <v>371</v>
      </c>
      <c r="R54" s="8" t="s">
        <v>25</v>
      </c>
      <c r="S54" s="8" t="s">
        <v>220</v>
      </c>
    </row>
    <row r="55" spans="1:19" ht="69">
      <c r="A55" s="7">
        <v>49</v>
      </c>
      <c r="B55" s="64" t="s">
        <v>372</v>
      </c>
      <c r="C55" s="68" t="s">
        <v>373</v>
      </c>
      <c r="D55" s="64" t="s">
        <v>223</v>
      </c>
      <c r="E55" s="72">
        <v>34558</v>
      </c>
      <c r="F55" s="76" t="s">
        <v>374</v>
      </c>
      <c r="G55" s="8" t="s">
        <v>375</v>
      </c>
      <c r="H55" s="67">
        <v>44316</v>
      </c>
      <c r="I55" s="67">
        <v>44337</v>
      </c>
      <c r="J55" s="67">
        <v>44318</v>
      </c>
      <c r="K55" s="67">
        <v>44328</v>
      </c>
      <c r="L55" s="67">
        <v>44335</v>
      </c>
      <c r="M55" s="9" t="s">
        <v>215</v>
      </c>
      <c r="N55" s="8" t="s">
        <v>376</v>
      </c>
      <c r="O55" s="8" t="s">
        <v>377</v>
      </c>
      <c r="P55" s="80" t="s">
        <v>378</v>
      </c>
      <c r="Q55" s="69" t="s">
        <v>379</v>
      </c>
      <c r="R55" s="8" t="s">
        <v>154</v>
      </c>
      <c r="S55" s="8" t="s">
        <v>220</v>
      </c>
    </row>
    <row r="56" spans="1:19" ht="69">
      <c r="A56" s="7">
        <v>50</v>
      </c>
      <c r="B56" s="64" t="s">
        <v>380</v>
      </c>
      <c r="C56" s="68" t="s">
        <v>381</v>
      </c>
      <c r="D56" s="74" t="s">
        <v>22</v>
      </c>
      <c r="E56" s="72">
        <v>33375</v>
      </c>
      <c r="F56" s="76" t="s">
        <v>382</v>
      </c>
      <c r="G56" s="8" t="s">
        <v>383</v>
      </c>
      <c r="H56" s="67">
        <v>44316</v>
      </c>
      <c r="I56" s="67">
        <v>44337</v>
      </c>
      <c r="J56" s="67">
        <v>44318</v>
      </c>
      <c r="K56" s="67">
        <v>44328</v>
      </c>
      <c r="L56" s="67">
        <v>44335</v>
      </c>
      <c r="M56" s="9" t="s">
        <v>215</v>
      </c>
      <c r="N56" s="8" t="s">
        <v>384</v>
      </c>
      <c r="O56" s="8" t="s">
        <v>385</v>
      </c>
      <c r="P56" s="8" t="s">
        <v>329</v>
      </c>
      <c r="Q56" s="69" t="s">
        <v>386</v>
      </c>
      <c r="R56" s="8" t="s">
        <v>25</v>
      </c>
      <c r="S56" s="8" t="s">
        <v>220</v>
      </c>
    </row>
    <row r="57" spans="1:19" ht="69">
      <c r="A57" s="7">
        <v>51</v>
      </c>
      <c r="B57" s="64" t="s">
        <v>387</v>
      </c>
      <c r="C57" s="68" t="s">
        <v>388</v>
      </c>
      <c r="D57" s="74" t="s">
        <v>22</v>
      </c>
      <c r="E57" s="72" t="s">
        <v>389</v>
      </c>
      <c r="F57" s="76" t="s">
        <v>390</v>
      </c>
      <c r="G57" s="8" t="s">
        <v>383</v>
      </c>
      <c r="H57" s="67">
        <v>44316</v>
      </c>
      <c r="I57" s="67">
        <v>44337</v>
      </c>
      <c r="J57" s="67">
        <v>44318</v>
      </c>
      <c r="K57" s="67">
        <v>44328</v>
      </c>
      <c r="L57" s="67">
        <v>44335</v>
      </c>
      <c r="M57" s="9" t="s">
        <v>215</v>
      </c>
      <c r="N57" s="8" t="s">
        <v>391</v>
      </c>
      <c r="O57" s="8" t="s">
        <v>385</v>
      </c>
      <c r="P57" s="8" t="s">
        <v>329</v>
      </c>
      <c r="Q57" s="69" t="s">
        <v>392</v>
      </c>
      <c r="R57" s="8" t="s">
        <v>25</v>
      </c>
      <c r="S57" s="8" t="s">
        <v>220</v>
      </c>
    </row>
    <row r="58" spans="1:19" ht="69">
      <c r="A58" s="7">
        <v>52</v>
      </c>
      <c r="B58" s="64" t="s">
        <v>393</v>
      </c>
      <c r="C58" s="68" t="s">
        <v>394</v>
      </c>
      <c r="D58" s="74" t="s">
        <v>22</v>
      </c>
      <c r="E58" s="72" t="s">
        <v>395</v>
      </c>
      <c r="F58" s="76" t="s">
        <v>396</v>
      </c>
      <c r="G58" s="8" t="s">
        <v>383</v>
      </c>
      <c r="H58" s="67">
        <v>44316</v>
      </c>
      <c r="I58" s="67">
        <v>44337</v>
      </c>
      <c r="J58" s="67">
        <v>44318</v>
      </c>
      <c r="K58" s="67">
        <v>44328</v>
      </c>
      <c r="L58" s="67">
        <v>44335</v>
      </c>
      <c r="M58" s="9" t="s">
        <v>215</v>
      </c>
      <c r="N58" s="8" t="s">
        <v>397</v>
      </c>
      <c r="O58" s="8" t="s">
        <v>385</v>
      </c>
      <c r="P58" s="8" t="s">
        <v>329</v>
      </c>
      <c r="Q58" s="69" t="s">
        <v>398</v>
      </c>
      <c r="R58" s="8" t="s">
        <v>25</v>
      </c>
      <c r="S58" s="8" t="s">
        <v>220</v>
      </c>
    </row>
    <row r="59" spans="1:19" ht="69">
      <c r="A59" s="7">
        <v>53</v>
      </c>
      <c r="B59" s="64" t="s">
        <v>399</v>
      </c>
      <c r="C59" s="68" t="s">
        <v>400</v>
      </c>
      <c r="D59" s="74" t="s">
        <v>22</v>
      </c>
      <c r="E59" s="72" t="s">
        <v>401</v>
      </c>
      <c r="F59" s="76" t="s">
        <v>382</v>
      </c>
      <c r="G59" s="8" t="s">
        <v>383</v>
      </c>
      <c r="H59" s="67">
        <v>44316</v>
      </c>
      <c r="I59" s="67">
        <v>44337</v>
      </c>
      <c r="J59" s="67">
        <v>44318</v>
      </c>
      <c r="K59" s="67">
        <v>44328</v>
      </c>
      <c r="L59" s="67">
        <v>44335</v>
      </c>
      <c r="M59" s="9" t="s">
        <v>215</v>
      </c>
      <c r="N59" s="8" t="s">
        <v>402</v>
      </c>
      <c r="O59" s="8" t="s">
        <v>385</v>
      </c>
      <c r="P59" s="8" t="s">
        <v>329</v>
      </c>
      <c r="Q59" s="69" t="s">
        <v>403</v>
      </c>
      <c r="R59" s="8" t="s">
        <v>25</v>
      </c>
      <c r="S59" s="8" t="s">
        <v>220</v>
      </c>
    </row>
    <row r="60" spans="1:19" ht="69">
      <c r="A60" s="7">
        <v>54</v>
      </c>
      <c r="B60" s="64" t="s">
        <v>404</v>
      </c>
      <c r="C60" s="68" t="s">
        <v>405</v>
      </c>
      <c r="D60" s="74" t="s">
        <v>22</v>
      </c>
      <c r="E60" s="72">
        <v>29674</v>
      </c>
      <c r="F60" s="76" t="s">
        <v>406</v>
      </c>
      <c r="G60" s="8" t="s">
        <v>407</v>
      </c>
      <c r="H60" s="67">
        <v>44316</v>
      </c>
      <c r="I60" s="67">
        <v>44337</v>
      </c>
      <c r="J60" s="67">
        <v>44318</v>
      </c>
      <c r="K60" s="67">
        <v>44328</v>
      </c>
      <c r="L60" s="67">
        <v>44335</v>
      </c>
      <c r="M60" s="9" t="s">
        <v>215</v>
      </c>
      <c r="N60" s="8" t="s">
        <v>408</v>
      </c>
      <c r="O60" s="10" t="s">
        <v>409</v>
      </c>
      <c r="P60" s="8" t="s">
        <v>240</v>
      </c>
      <c r="Q60" s="69" t="s">
        <v>410</v>
      </c>
      <c r="R60" s="8" t="s">
        <v>131</v>
      </c>
      <c r="S60" s="8" t="s">
        <v>220</v>
      </c>
    </row>
    <row r="61" spans="1:19" ht="69">
      <c r="A61" s="7">
        <v>55</v>
      </c>
      <c r="B61" s="64" t="s">
        <v>411</v>
      </c>
      <c r="C61" s="68" t="s">
        <v>412</v>
      </c>
      <c r="D61" s="74" t="s">
        <v>22</v>
      </c>
      <c r="E61" s="72">
        <v>34822</v>
      </c>
      <c r="F61" s="76" t="s">
        <v>406</v>
      </c>
      <c r="G61" s="8" t="s">
        <v>407</v>
      </c>
      <c r="H61" s="67">
        <v>44316</v>
      </c>
      <c r="I61" s="67">
        <v>44337</v>
      </c>
      <c r="J61" s="67">
        <v>44318</v>
      </c>
      <c r="K61" s="67">
        <v>44328</v>
      </c>
      <c r="L61" s="67">
        <v>44335</v>
      </c>
      <c r="M61" s="9" t="s">
        <v>215</v>
      </c>
      <c r="N61" s="8" t="s">
        <v>408</v>
      </c>
      <c r="O61" s="10" t="s">
        <v>409</v>
      </c>
      <c r="P61" s="8" t="s">
        <v>240</v>
      </c>
      <c r="Q61" s="69" t="s">
        <v>410</v>
      </c>
      <c r="R61" s="8" t="s">
        <v>131</v>
      </c>
      <c r="S61" s="8" t="s">
        <v>220</v>
      </c>
    </row>
    <row r="62" spans="1:19" ht="69">
      <c r="A62" s="7">
        <v>56</v>
      </c>
      <c r="B62" s="68" t="s">
        <v>413</v>
      </c>
      <c r="C62" s="81" t="s">
        <v>414</v>
      </c>
      <c r="D62" s="81" t="s">
        <v>22</v>
      </c>
      <c r="E62" s="82" t="s">
        <v>415</v>
      </c>
      <c r="F62" s="83" t="s">
        <v>416</v>
      </c>
      <c r="G62" s="84" t="s">
        <v>314</v>
      </c>
      <c r="H62" s="85">
        <v>44315</v>
      </c>
      <c r="I62" s="85">
        <v>44336</v>
      </c>
      <c r="J62" s="85">
        <v>44317</v>
      </c>
      <c r="K62" s="85">
        <v>44327</v>
      </c>
      <c r="L62" s="85">
        <v>44334</v>
      </c>
      <c r="M62" s="86" t="s">
        <v>215</v>
      </c>
      <c r="N62" s="86" t="s">
        <v>417</v>
      </c>
      <c r="O62" s="87" t="s">
        <v>418</v>
      </c>
      <c r="P62" s="84" t="s">
        <v>336</v>
      </c>
      <c r="Q62" s="88" t="s">
        <v>419</v>
      </c>
      <c r="R62" s="89" t="s">
        <v>28</v>
      </c>
      <c r="S62" s="8" t="s">
        <v>420</v>
      </c>
    </row>
    <row r="63" spans="1:19" ht="69">
      <c r="A63" s="7">
        <v>57</v>
      </c>
      <c r="B63" s="68" t="s">
        <v>421</v>
      </c>
      <c r="C63" s="81" t="s">
        <v>422</v>
      </c>
      <c r="D63" s="81" t="s">
        <v>22</v>
      </c>
      <c r="E63" s="82" t="s">
        <v>423</v>
      </c>
      <c r="F63" s="83" t="s">
        <v>424</v>
      </c>
      <c r="G63" s="84" t="s">
        <v>314</v>
      </c>
      <c r="H63" s="85">
        <v>44315</v>
      </c>
      <c r="I63" s="85">
        <v>44336</v>
      </c>
      <c r="J63" s="85">
        <v>44317</v>
      </c>
      <c r="K63" s="85">
        <v>44327</v>
      </c>
      <c r="L63" s="85">
        <v>44334</v>
      </c>
      <c r="M63" s="86" t="s">
        <v>215</v>
      </c>
      <c r="N63" s="86" t="s">
        <v>425</v>
      </c>
      <c r="O63" s="87" t="s">
        <v>426</v>
      </c>
      <c r="P63" s="84" t="s">
        <v>427</v>
      </c>
      <c r="Q63" s="88" t="s">
        <v>428</v>
      </c>
      <c r="R63" s="88" t="s">
        <v>52</v>
      </c>
      <c r="S63" s="8" t="s">
        <v>420</v>
      </c>
    </row>
    <row r="64" spans="1:19" ht="69">
      <c r="A64" s="7">
        <v>58</v>
      </c>
      <c r="B64" s="68" t="s">
        <v>429</v>
      </c>
      <c r="C64" s="81" t="s">
        <v>430</v>
      </c>
      <c r="D64" s="81" t="s">
        <v>22</v>
      </c>
      <c r="E64" s="82" t="s">
        <v>431</v>
      </c>
      <c r="F64" s="83" t="s">
        <v>424</v>
      </c>
      <c r="G64" s="84" t="s">
        <v>314</v>
      </c>
      <c r="H64" s="85">
        <v>44315</v>
      </c>
      <c r="I64" s="85">
        <v>44336</v>
      </c>
      <c r="J64" s="85">
        <v>44317</v>
      </c>
      <c r="K64" s="85">
        <v>44327</v>
      </c>
      <c r="L64" s="85">
        <v>44334</v>
      </c>
      <c r="M64" s="86" t="s">
        <v>215</v>
      </c>
      <c r="N64" s="86" t="s">
        <v>425</v>
      </c>
      <c r="O64" s="87" t="s">
        <v>426</v>
      </c>
      <c r="P64" s="84" t="s">
        <v>427</v>
      </c>
      <c r="Q64" s="88" t="s">
        <v>432</v>
      </c>
      <c r="R64" s="88" t="s">
        <v>52</v>
      </c>
      <c r="S64" s="8" t="s">
        <v>420</v>
      </c>
    </row>
    <row r="65" spans="1:19" ht="138">
      <c r="A65" s="7">
        <v>59</v>
      </c>
      <c r="B65" s="68" t="s">
        <v>433</v>
      </c>
      <c r="C65" s="81" t="s">
        <v>434</v>
      </c>
      <c r="D65" s="81" t="s">
        <v>22</v>
      </c>
      <c r="E65" s="82" t="s">
        <v>435</v>
      </c>
      <c r="F65" s="83" t="s">
        <v>436</v>
      </c>
      <c r="G65" s="84" t="s">
        <v>314</v>
      </c>
      <c r="H65" s="85">
        <v>44315</v>
      </c>
      <c r="I65" s="85">
        <v>44336</v>
      </c>
      <c r="J65" s="85">
        <v>44317</v>
      </c>
      <c r="K65" s="85">
        <v>44327</v>
      </c>
      <c r="L65" s="85">
        <v>44334</v>
      </c>
      <c r="M65" s="86" t="s">
        <v>215</v>
      </c>
      <c r="N65" s="86" t="s">
        <v>437</v>
      </c>
      <c r="O65" s="87" t="s">
        <v>335</v>
      </c>
      <c r="P65" s="84" t="s">
        <v>438</v>
      </c>
      <c r="Q65" s="88" t="s">
        <v>439</v>
      </c>
      <c r="R65" s="89" t="s">
        <v>44</v>
      </c>
      <c r="S65" s="8" t="s">
        <v>420</v>
      </c>
    </row>
    <row r="66" spans="1:19" ht="124.2">
      <c r="A66" s="7">
        <v>60</v>
      </c>
      <c r="B66" s="68" t="s">
        <v>440</v>
      </c>
      <c r="C66" s="81" t="s">
        <v>441</v>
      </c>
      <c r="D66" s="81" t="s">
        <v>22</v>
      </c>
      <c r="E66" s="82" t="s">
        <v>442</v>
      </c>
      <c r="F66" s="83" t="s">
        <v>436</v>
      </c>
      <c r="G66" s="84" t="s">
        <v>314</v>
      </c>
      <c r="H66" s="85">
        <v>44315</v>
      </c>
      <c r="I66" s="85">
        <v>44336</v>
      </c>
      <c r="J66" s="85">
        <v>44317</v>
      </c>
      <c r="K66" s="85">
        <v>44327</v>
      </c>
      <c r="L66" s="85">
        <v>44334</v>
      </c>
      <c r="M66" s="86" t="s">
        <v>215</v>
      </c>
      <c r="N66" s="86" t="s">
        <v>443</v>
      </c>
      <c r="O66" s="87" t="s">
        <v>335</v>
      </c>
      <c r="P66" s="84" t="s">
        <v>438</v>
      </c>
      <c r="Q66" s="88" t="s">
        <v>444</v>
      </c>
      <c r="R66" s="89" t="s">
        <v>44</v>
      </c>
      <c r="S66" s="8" t="s">
        <v>420</v>
      </c>
    </row>
    <row r="67" spans="1:19" ht="124.2">
      <c r="A67" s="7">
        <v>61</v>
      </c>
      <c r="B67" s="68" t="s">
        <v>445</v>
      </c>
      <c r="C67" s="81" t="s">
        <v>446</v>
      </c>
      <c r="D67" s="81" t="s">
        <v>22</v>
      </c>
      <c r="E67" s="82" t="s">
        <v>447</v>
      </c>
      <c r="F67" s="83" t="s">
        <v>436</v>
      </c>
      <c r="G67" s="84" t="s">
        <v>314</v>
      </c>
      <c r="H67" s="85">
        <v>44315</v>
      </c>
      <c r="I67" s="85">
        <v>44336</v>
      </c>
      <c r="J67" s="85">
        <v>44317</v>
      </c>
      <c r="K67" s="85">
        <v>44327</v>
      </c>
      <c r="L67" s="85">
        <v>44334</v>
      </c>
      <c r="M67" s="86" t="s">
        <v>215</v>
      </c>
      <c r="N67" s="86" t="s">
        <v>443</v>
      </c>
      <c r="O67" s="87" t="s">
        <v>335</v>
      </c>
      <c r="P67" s="84" t="s">
        <v>438</v>
      </c>
      <c r="Q67" s="88" t="s">
        <v>444</v>
      </c>
      <c r="R67" s="89" t="s">
        <v>44</v>
      </c>
      <c r="S67" s="8" t="s">
        <v>420</v>
      </c>
    </row>
    <row r="68" spans="1:19" ht="138">
      <c r="A68" s="7">
        <v>62</v>
      </c>
      <c r="B68" s="68" t="s">
        <v>448</v>
      </c>
      <c r="C68" s="81" t="s">
        <v>449</v>
      </c>
      <c r="D68" s="81" t="s">
        <v>22</v>
      </c>
      <c r="E68" s="82" t="s">
        <v>450</v>
      </c>
      <c r="F68" s="83" t="s">
        <v>436</v>
      </c>
      <c r="G68" s="84" t="s">
        <v>314</v>
      </c>
      <c r="H68" s="85">
        <v>44315</v>
      </c>
      <c r="I68" s="85">
        <v>44336</v>
      </c>
      <c r="J68" s="85">
        <v>44317</v>
      </c>
      <c r="K68" s="85">
        <v>44327</v>
      </c>
      <c r="L68" s="85">
        <v>44334</v>
      </c>
      <c r="M68" s="86" t="s">
        <v>215</v>
      </c>
      <c r="N68" s="86" t="s">
        <v>443</v>
      </c>
      <c r="O68" s="87" t="s">
        <v>335</v>
      </c>
      <c r="P68" s="84" t="s">
        <v>438</v>
      </c>
      <c r="Q68" s="88" t="s">
        <v>439</v>
      </c>
      <c r="R68" s="89" t="s">
        <v>44</v>
      </c>
      <c r="S68" s="8" t="s">
        <v>420</v>
      </c>
    </row>
    <row r="69" spans="1:19" ht="124.2">
      <c r="A69" s="7">
        <v>63</v>
      </c>
      <c r="B69" s="68" t="s">
        <v>451</v>
      </c>
      <c r="C69" s="81" t="s">
        <v>452</v>
      </c>
      <c r="D69" s="81" t="s">
        <v>22</v>
      </c>
      <c r="E69" s="82" t="s">
        <v>453</v>
      </c>
      <c r="F69" s="83" t="s">
        <v>436</v>
      </c>
      <c r="G69" s="84" t="s">
        <v>314</v>
      </c>
      <c r="H69" s="85">
        <v>44315</v>
      </c>
      <c r="I69" s="85">
        <v>44336</v>
      </c>
      <c r="J69" s="85">
        <v>44317</v>
      </c>
      <c r="K69" s="85">
        <v>44327</v>
      </c>
      <c r="L69" s="85">
        <v>44334</v>
      </c>
      <c r="M69" s="86" t="s">
        <v>215</v>
      </c>
      <c r="N69" s="86" t="s">
        <v>443</v>
      </c>
      <c r="O69" s="87" t="s">
        <v>335</v>
      </c>
      <c r="P69" s="84" t="s">
        <v>438</v>
      </c>
      <c r="Q69" s="88" t="s">
        <v>444</v>
      </c>
      <c r="R69" s="89" t="s">
        <v>44</v>
      </c>
      <c r="S69" s="8" t="s">
        <v>420</v>
      </c>
    </row>
    <row r="70" spans="1:19" ht="124.2">
      <c r="A70" s="7">
        <v>64</v>
      </c>
      <c r="B70" s="68" t="s">
        <v>454</v>
      </c>
      <c r="C70" s="81" t="s">
        <v>455</v>
      </c>
      <c r="D70" s="81" t="s">
        <v>22</v>
      </c>
      <c r="E70" s="82" t="s">
        <v>456</v>
      </c>
      <c r="F70" s="83" t="s">
        <v>436</v>
      </c>
      <c r="G70" s="84" t="s">
        <v>314</v>
      </c>
      <c r="H70" s="85">
        <v>44315</v>
      </c>
      <c r="I70" s="85">
        <v>44336</v>
      </c>
      <c r="J70" s="85">
        <v>44317</v>
      </c>
      <c r="K70" s="85">
        <v>44327</v>
      </c>
      <c r="L70" s="85">
        <v>44334</v>
      </c>
      <c r="M70" s="86" t="s">
        <v>215</v>
      </c>
      <c r="N70" s="86" t="s">
        <v>443</v>
      </c>
      <c r="O70" s="87" t="s">
        <v>335</v>
      </c>
      <c r="P70" s="84" t="s">
        <v>438</v>
      </c>
      <c r="Q70" s="88" t="s">
        <v>444</v>
      </c>
      <c r="R70" s="89" t="s">
        <v>44</v>
      </c>
      <c r="S70" s="8" t="s">
        <v>420</v>
      </c>
    </row>
    <row r="71" spans="1:19" ht="138">
      <c r="A71" s="7">
        <v>65</v>
      </c>
      <c r="B71" s="68" t="s">
        <v>457</v>
      </c>
      <c r="C71" s="81" t="s">
        <v>458</v>
      </c>
      <c r="D71" s="81" t="s">
        <v>22</v>
      </c>
      <c r="E71" s="82" t="s">
        <v>459</v>
      </c>
      <c r="F71" s="83" t="s">
        <v>436</v>
      </c>
      <c r="G71" s="84" t="s">
        <v>314</v>
      </c>
      <c r="H71" s="85">
        <v>44315</v>
      </c>
      <c r="I71" s="85">
        <v>44336</v>
      </c>
      <c r="J71" s="85">
        <v>44317</v>
      </c>
      <c r="K71" s="85">
        <v>44327</v>
      </c>
      <c r="L71" s="85">
        <v>44334</v>
      </c>
      <c r="M71" s="86" t="s">
        <v>215</v>
      </c>
      <c r="N71" s="86" t="s">
        <v>443</v>
      </c>
      <c r="O71" s="87" t="s">
        <v>335</v>
      </c>
      <c r="P71" s="84" t="s">
        <v>438</v>
      </c>
      <c r="Q71" s="88" t="s">
        <v>439</v>
      </c>
      <c r="R71" s="89" t="s">
        <v>44</v>
      </c>
      <c r="S71" s="8" t="s">
        <v>420</v>
      </c>
    </row>
    <row r="72" spans="1:19" ht="124.2">
      <c r="A72" s="7">
        <v>66</v>
      </c>
      <c r="B72" s="68" t="s">
        <v>460</v>
      </c>
      <c r="C72" s="81" t="s">
        <v>461</v>
      </c>
      <c r="D72" s="81" t="s">
        <v>22</v>
      </c>
      <c r="E72" s="82" t="s">
        <v>462</v>
      </c>
      <c r="F72" s="83" t="s">
        <v>436</v>
      </c>
      <c r="G72" s="84" t="s">
        <v>314</v>
      </c>
      <c r="H72" s="85">
        <v>44315</v>
      </c>
      <c r="I72" s="85">
        <v>44336</v>
      </c>
      <c r="J72" s="85">
        <v>44317</v>
      </c>
      <c r="K72" s="85">
        <v>44327</v>
      </c>
      <c r="L72" s="85">
        <v>44334</v>
      </c>
      <c r="M72" s="86" t="s">
        <v>215</v>
      </c>
      <c r="N72" s="86" t="s">
        <v>443</v>
      </c>
      <c r="O72" s="87" t="s">
        <v>335</v>
      </c>
      <c r="P72" s="84" t="s">
        <v>438</v>
      </c>
      <c r="Q72" s="88" t="s">
        <v>444</v>
      </c>
      <c r="R72" s="89" t="s">
        <v>44</v>
      </c>
      <c r="S72" s="8" t="s">
        <v>420</v>
      </c>
    </row>
    <row r="73" spans="1:19" ht="124.2">
      <c r="A73" s="7">
        <v>67</v>
      </c>
      <c r="B73" s="68" t="s">
        <v>463</v>
      </c>
      <c r="C73" s="81" t="s">
        <v>464</v>
      </c>
      <c r="D73" s="81" t="s">
        <v>22</v>
      </c>
      <c r="E73" s="82" t="s">
        <v>465</v>
      </c>
      <c r="F73" s="83" t="s">
        <v>436</v>
      </c>
      <c r="G73" s="84" t="s">
        <v>314</v>
      </c>
      <c r="H73" s="85">
        <v>44315</v>
      </c>
      <c r="I73" s="85">
        <v>44336</v>
      </c>
      <c r="J73" s="85">
        <v>44317</v>
      </c>
      <c r="K73" s="85">
        <v>44327</v>
      </c>
      <c r="L73" s="85">
        <v>44334</v>
      </c>
      <c r="M73" s="86" t="s">
        <v>215</v>
      </c>
      <c r="N73" s="86" t="s">
        <v>443</v>
      </c>
      <c r="O73" s="87" t="s">
        <v>335</v>
      </c>
      <c r="P73" s="84" t="s">
        <v>438</v>
      </c>
      <c r="Q73" s="88" t="s">
        <v>444</v>
      </c>
      <c r="R73" s="89" t="s">
        <v>44</v>
      </c>
      <c r="S73" s="8" t="s">
        <v>420</v>
      </c>
    </row>
    <row r="74" spans="1:19" ht="124.2">
      <c r="A74" s="7">
        <v>68</v>
      </c>
      <c r="B74" s="68" t="s">
        <v>466</v>
      </c>
      <c r="C74" s="81" t="s">
        <v>467</v>
      </c>
      <c r="D74" s="81" t="s">
        <v>22</v>
      </c>
      <c r="E74" s="82" t="s">
        <v>468</v>
      </c>
      <c r="F74" s="83" t="s">
        <v>436</v>
      </c>
      <c r="G74" s="84" t="s">
        <v>314</v>
      </c>
      <c r="H74" s="85">
        <v>44315</v>
      </c>
      <c r="I74" s="85">
        <v>44336</v>
      </c>
      <c r="J74" s="85">
        <v>44317</v>
      </c>
      <c r="K74" s="85">
        <v>44327</v>
      </c>
      <c r="L74" s="85">
        <v>44334</v>
      </c>
      <c r="M74" s="86" t="s">
        <v>215</v>
      </c>
      <c r="N74" s="86" t="s">
        <v>443</v>
      </c>
      <c r="O74" s="87" t="s">
        <v>335</v>
      </c>
      <c r="P74" s="84" t="s">
        <v>438</v>
      </c>
      <c r="Q74" s="88" t="s">
        <v>444</v>
      </c>
      <c r="R74" s="89" t="s">
        <v>44</v>
      </c>
      <c r="S74" s="8" t="s">
        <v>420</v>
      </c>
    </row>
    <row r="75" spans="1:19" ht="124.2">
      <c r="A75" s="7">
        <v>69</v>
      </c>
      <c r="B75" s="68" t="s">
        <v>469</v>
      </c>
      <c r="C75" s="81" t="s">
        <v>470</v>
      </c>
      <c r="D75" s="81" t="s">
        <v>22</v>
      </c>
      <c r="E75" s="82" t="s">
        <v>471</v>
      </c>
      <c r="F75" s="83" t="s">
        <v>436</v>
      </c>
      <c r="G75" s="84" t="s">
        <v>314</v>
      </c>
      <c r="H75" s="85">
        <v>44315</v>
      </c>
      <c r="I75" s="85">
        <v>44336</v>
      </c>
      <c r="J75" s="85">
        <v>44317</v>
      </c>
      <c r="K75" s="85">
        <v>44327</v>
      </c>
      <c r="L75" s="85">
        <v>44334</v>
      </c>
      <c r="M75" s="86" t="s">
        <v>215</v>
      </c>
      <c r="N75" s="86" t="s">
        <v>443</v>
      </c>
      <c r="O75" s="87" t="s">
        <v>335</v>
      </c>
      <c r="P75" s="84" t="s">
        <v>438</v>
      </c>
      <c r="Q75" s="88" t="s">
        <v>444</v>
      </c>
      <c r="R75" s="89" t="s">
        <v>44</v>
      </c>
      <c r="S75" s="8" t="s">
        <v>420</v>
      </c>
    </row>
    <row r="76" spans="1:19" ht="124.2">
      <c r="A76" s="7">
        <v>70</v>
      </c>
      <c r="B76" s="68" t="s">
        <v>472</v>
      </c>
      <c r="C76" s="81" t="s">
        <v>473</v>
      </c>
      <c r="D76" s="81" t="s">
        <v>22</v>
      </c>
      <c r="E76" s="82" t="s">
        <v>474</v>
      </c>
      <c r="F76" s="83" t="s">
        <v>436</v>
      </c>
      <c r="G76" s="84" t="s">
        <v>314</v>
      </c>
      <c r="H76" s="85">
        <v>44315</v>
      </c>
      <c r="I76" s="85">
        <v>44336</v>
      </c>
      <c r="J76" s="85">
        <v>44317</v>
      </c>
      <c r="K76" s="85">
        <v>44327</v>
      </c>
      <c r="L76" s="85">
        <v>44334</v>
      </c>
      <c r="M76" s="86" t="s">
        <v>215</v>
      </c>
      <c r="N76" s="86" t="s">
        <v>443</v>
      </c>
      <c r="O76" s="87" t="s">
        <v>335</v>
      </c>
      <c r="P76" s="84" t="s">
        <v>438</v>
      </c>
      <c r="Q76" s="88" t="s">
        <v>444</v>
      </c>
      <c r="R76" s="89" t="s">
        <v>44</v>
      </c>
      <c r="S76" s="8" t="s">
        <v>420</v>
      </c>
    </row>
    <row r="77" spans="1:19" ht="69">
      <c r="A77" s="7">
        <v>71</v>
      </c>
      <c r="B77" s="68" t="s">
        <v>475</v>
      </c>
      <c r="C77" s="75" t="s">
        <v>476</v>
      </c>
      <c r="D77" s="64" t="s">
        <v>22</v>
      </c>
      <c r="E77" s="70">
        <v>32559</v>
      </c>
      <c r="F77" s="90" t="s">
        <v>213</v>
      </c>
      <c r="G77" s="84" t="s">
        <v>214</v>
      </c>
      <c r="H77" s="85">
        <v>44313</v>
      </c>
      <c r="I77" s="85">
        <v>44334</v>
      </c>
      <c r="J77" s="85">
        <v>44345</v>
      </c>
      <c r="K77" s="85">
        <v>44325</v>
      </c>
      <c r="L77" s="85">
        <v>44332</v>
      </c>
      <c r="M77" s="86" t="s">
        <v>215</v>
      </c>
      <c r="N77" s="8" t="s">
        <v>477</v>
      </c>
      <c r="O77" s="8" t="s">
        <v>217</v>
      </c>
      <c r="P77" s="8" t="s">
        <v>478</v>
      </c>
      <c r="Q77" s="69" t="s">
        <v>479</v>
      </c>
      <c r="R77" s="8" t="s">
        <v>121</v>
      </c>
      <c r="S77" s="8" t="s">
        <v>420</v>
      </c>
    </row>
    <row r="78" spans="1:19" ht="69">
      <c r="A78" s="7">
        <v>72</v>
      </c>
      <c r="B78" s="68" t="s">
        <v>480</v>
      </c>
      <c r="C78" s="75" t="s">
        <v>481</v>
      </c>
      <c r="D78" s="68" t="s">
        <v>223</v>
      </c>
      <c r="E78" s="70">
        <v>29211</v>
      </c>
      <c r="F78" s="90" t="s">
        <v>213</v>
      </c>
      <c r="G78" s="84" t="s">
        <v>214</v>
      </c>
      <c r="H78" s="85">
        <v>44313</v>
      </c>
      <c r="I78" s="85">
        <v>44334</v>
      </c>
      <c r="J78" s="85">
        <v>44345</v>
      </c>
      <c r="K78" s="85">
        <v>44325</v>
      </c>
      <c r="L78" s="85">
        <v>44332</v>
      </c>
      <c r="M78" s="86" t="s">
        <v>215</v>
      </c>
      <c r="N78" s="8" t="s">
        <v>477</v>
      </c>
      <c r="O78" s="8" t="s">
        <v>217</v>
      </c>
      <c r="P78" s="8" t="s">
        <v>478</v>
      </c>
      <c r="Q78" s="69" t="s">
        <v>479</v>
      </c>
      <c r="R78" s="8" t="s">
        <v>121</v>
      </c>
      <c r="S78" s="8" t="s">
        <v>482</v>
      </c>
    </row>
    <row r="79" spans="1:19" ht="69">
      <c r="A79" s="7">
        <v>73</v>
      </c>
      <c r="B79" s="68" t="s">
        <v>483</v>
      </c>
      <c r="C79" s="68" t="s">
        <v>484</v>
      </c>
      <c r="D79" s="74" t="s">
        <v>223</v>
      </c>
      <c r="E79" s="72">
        <v>25183</v>
      </c>
      <c r="F79" s="90" t="s">
        <v>213</v>
      </c>
      <c r="G79" s="84" t="s">
        <v>214</v>
      </c>
      <c r="H79" s="85">
        <v>44313</v>
      </c>
      <c r="I79" s="85">
        <v>44334</v>
      </c>
      <c r="J79" s="85">
        <v>44345</v>
      </c>
      <c r="K79" s="85">
        <v>44325</v>
      </c>
      <c r="L79" s="85">
        <v>44332</v>
      </c>
      <c r="M79" s="86" t="s">
        <v>215</v>
      </c>
      <c r="N79" s="8" t="s">
        <v>477</v>
      </c>
      <c r="O79" s="8" t="s">
        <v>217</v>
      </c>
      <c r="P79" s="8" t="s">
        <v>478</v>
      </c>
      <c r="Q79" s="69" t="s">
        <v>479</v>
      </c>
      <c r="R79" s="8" t="s">
        <v>121</v>
      </c>
      <c r="S79" s="8" t="s">
        <v>482</v>
      </c>
    </row>
    <row r="80" spans="1:19" ht="69">
      <c r="A80" s="7">
        <v>74</v>
      </c>
      <c r="B80" s="68" t="s">
        <v>485</v>
      </c>
      <c r="C80" s="75" t="s">
        <v>486</v>
      </c>
      <c r="D80" s="68" t="s">
        <v>223</v>
      </c>
      <c r="E80" s="72">
        <v>28665</v>
      </c>
      <c r="F80" s="90" t="s">
        <v>213</v>
      </c>
      <c r="G80" s="84" t="s">
        <v>214</v>
      </c>
      <c r="H80" s="85">
        <v>44313</v>
      </c>
      <c r="I80" s="85">
        <v>44334</v>
      </c>
      <c r="J80" s="85">
        <v>44345</v>
      </c>
      <c r="K80" s="85">
        <v>44325</v>
      </c>
      <c r="L80" s="85">
        <v>44332</v>
      </c>
      <c r="M80" s="86" t="s">
        <v>215</v>
      </c>
      <c r="N80" s="8" t="s">
        <v>477</v>
      </c>
      <c r="O80" s="8" t="s">
        <v>217</v>
      </c>
      <c r="P80" s="8" t="s">
        <v>478</v>
      </c>
      <c r="Q80" s="69" t="s">
        <v>479</v>
      </c>
      <c r="R80" s="8" t="s">
        <v>121</v>
      </c>
      <c r="S80" s="8" t="s">
        <v>482</v>
      </c>
    </row>
    <row r="81" spans="1:19" ht="69">
      <c r="A81" s="7">
        <v>75</v>
      </c>
      <c r="B81" s="68" t="s">
        <v>487</v>
      </c>
      <c r="C81" s="68" t="s">
        <v>488</v>
      </c>
      <c r="D81" s="74" t="s">
        <v>223</v>
      </c>
      <c r="E81" s="72">
        <v>28832</v>
      </c>
      <c r="F81" s="90" t="s">
        <v>213</v>
      </c>
      <c r="G81" s="84" t="s">
        <v>214</v>
      </c>
      <c r="H81" s="85">
        <v>44313</v>
      </c>
      <c r="I81" s="85">
        <v>44334</v>
      </c>
      <c r="J81" s="85">
        <v>44345</v>
      </c>
      <c r="K81" s="85">
        <v>44325</v>
      </c>
      <c r="L81" s="85">
        <v>44332</v>
      </c>
      <c r="M81" s="86" t="s">
        <v>215</v>
      </c>
      <c r="N81" s="8" t="s">
        <v>477</v>
      </c>
      <c r="O81" s="8" t="s">
        <v>217</v>
      </c>
      <c r="P81" s="8" t="s">
        <v>478</v>
      </c>
      <c r="Q81" s="69" t="s">
        <v>479</v>
      </c>
      <c r="R81" s="8" t="s">
        <v>121</v>
      </c>
      <c r="S81" s="8" t="s">
        <v>482</v>
      </c>
    </row>
    <row r="82" spans="1:19" ht="69">
      <c r="A82" s="7">
        <v>76</v>
      </c>
      <c r="B82" s="68" t="s">
        <v>489</v>
      </c>
      <c r="C82" s="68" t="s">
        <v>490</v>
      </c>
      <c r="D82" s="74" t="s">
        <v>223</v>
      </c>
      <c r="E82" s="72">
        <v>26946</v>
      </c>
      <c r="F82" s="90" t="s">
        <v>213</v>
      </c>
      <c r="G82" s="84" t="s">
        <v>214</v>
      </c>
      <c r="H82" s="85">
        <v>44313</v>
      </c>
      <c r="I82" s="85">
        <v>44334</v>
      </c>
      <c r="J82" s="85">
        <v>44345</v>
      </c>
      <c r="K82" s="85">
        <v>44325</v>
      </c>
      <c r="L82" s="85">
        <v>44332</v>
      </c>
      <c r="M82" s="86" t="s">
        <v>215</v>
      </c>
      <c r="N82" s="8" t="s">
        <v>477</v>
      </c>
      <c r="O82" s="8" t="s">
        <v>217</v>
      </c>
      <c r="P82" s="8" t="s">
        <v>478</v>
      </c>
      <c r="Q82" s="69" t="s">
        <v>479</v>
      </c>
      <c r="R82" s="8" t="s">
        <v>121</v>
      </c>
      <c r="S82" s="8" t="s">
        <v>482</v>
      </c>
    </row>
    <row r="83" spans="1:19" ht="69">
      <c r="A83" s="7">
        <v>77</v>
      </c>
      <c r="B83" s="68" t="s">
        <v>491</v>
      </c>
      <c r="C83" s="68" t="s">
        <v>492</v>
      </c>
      <c r="D83" s="74" t="s">
        <v>223</v>
      </c>
      <c r="E83" s="72">
        <v>27926</v>
      </c>
      <c r="F83" s="90" t="s">
        <v>213</v>
      </c>
      <c r="G83" s="84" t="s">
        <v>214</v>
      </c>
      <c r="H83" s="85">
        <v>44313</v>
      </c>
      <c r="I83" s="85">
        <v>44334</v>
      </c>
      <c r="J83" s="85">
        <v>44345</v>
      </c>
      <c r="K83" s="85">
        <v>44325</v>
      </c>
      <c r="L83" s="85">
        <v>44332</v>
      </c>
      <c r="M83" s="86" t="s">
        <v>215</v>
      </c>
      <c r="N83" s="8" t="s">
        <v>477</v>
      </c>
      <c r="O83" s="8" t="s">
        <v>217</v>
      </c>
      <c r="P83" s="8" t="s">
        <v>478</v>
      </c>
      <c r="Q83" s="69" t="s">
        <v>479</v>
      </c>
      <c r="R83" s="8" t="s">
        <v>121</v>
      </c>
      <c r="S83" s="8" t="s">
        <v>482</v>
      </c>
    </row>
    <row r="84" spans="1:19" ht="69">
      <c r="A84" s="7">
        <v>78</v>
      </c>
      <c r="B84" s="68" t="s">
        <v>493</v>
      </c>
      <c r="C84" s="68" t="s">
        <v>494</v>
      </c>
      <c r="D84" s="68" t="s">
        <v>223</v>
      </c>
      <c r="E84" s="72">
        <v>26789</v>
      </c>
      <c r="F84" s="90" t="s">
        <v>213</v>
      </c>
      <c r="G84" s="84" t="s">
        <v>214</v>
      </c>
      <c r="H84" s="85">
        <v>44313</v>
      </c>
      <c r="I84" s="85">
        <v>44334</v>
      </c>
      <c r="J84" s="85">
        <v>44345</v>
      </c>
      <c r="K84" s="85">
        <v>44325</v>
      </c>
      <c r="L84" s="85">
        <v>44332</v>
      </c>
      <c r="M84" s="86" t="s">
        <v>215</v>
      </c>
      <c r="N84" s="8" t="s">
        <v>477</v>
      </c>
      <c r="O84" s="8" t="s">
        <v>217</v>
      </c>
      <c r="P84" s="8" t="s">
        <v>478</v>
      </c>
      <c r="Q84" s="69" t="s">
        <v>479</v>
      </c>
      <c r="R84" s="8" t="s">
        <v>121</v>
      </c>
      <c r="S84" s="8" t="s">
        <v>482</v>
      </c>
    </row>
    <row r="85" spans="1:19" ht="69">
      <c r="A85" s="7">
        <v>79</v>
      </c>
      <c r="B85" s="68" t="s">
        <v>495</v>
      </c>
      <c r="C85" s="68" t="s">
        <v>496</v>
      </c>
      <c r="D85" s="68" t="s">
        <v>223</v>
      </c>
      <c r="E85" s="72">
        <v>26225</v>
      </c>
      <c r="F85" s="90" t="s">
        <v>213</v>
      </c>
      <c r="G85" s="84" t="s">
        <v>214</v>
      </c>
      <c r="H85" s="85">
        <v>44313</v>
      </c>
      <c r="I85" s="85">
        <v>44334</v>
      </c>
      <c r="J85" s="85">
        <v>44345</v>
      </c>
      <c r="K85" s="85">
        <v>44325</v>
      </c>
      <c r="L85" s="85">
        <v>44332</v>
      </c>
      <c r="M85" s="86" t="s">
        <v>215</v>
      </c>
      <c r="N85" s="8" t="s">
        <v>477</v>
      </c>
      <c r="O85" s="8" t="s">
        <v>217</v>
      </c>
      <c r="P85" s="8" t="s">
        <v>478</v>
      </c>
      <c r="Q85" s="69" t="s">
        <v>479</v>
      </c>
      <c r="R85" s="8" t="s">
        <v>121</v>
      </c>
      <c r="S85" s="8" t="s">
        <v>482</v>
      </c>
    </row>
  </sheetData>
  <autoFilter ref="A6:S18"/>
  <mergeCells count="15">
    <mergeCell ref="S5:S6"/>
    <mergeCell ref="A2:S2"/>
    <mergeCell ref="A3:S3"/>
    <mergeCell ref="A1:D1"/>
    <mergeCell ref="A5:A6"/>
    <mergeCell ref="B5:B6"/>
    <mergeCell ref="C5:C6"/>
    <mergeCell ref="D5:D6"/>
    <mergeCell ref="E5:E6"/>
    <mergeCell ref="F5:F6"/>
    <mergeCell ref="G5:G6"/>
    <mergeCell ref="H5:I5"/>
    <mergeCell ref="J5:L5"/>
    <mergeCell ref="M5:P5"/>
    <mergeCell ref="Q5:R5"/>
  </mergeCells>
  <pageMargins left="0.46" right="0.15748031496062992" top="0.23622047244094491" bottom="0.23622047244094491" header="3.937007874015748E-2" footer="3.937007874015748E-2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Tổng số theo địa phương</vt:lpstr>
      <vt:lpstr>Ds hoàn thành cách ly</vt:lpstr>
      <vt:lpstr>'Ds hoàn thành cách ly'!Print_Titles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WELCOME</cp:lastModifiedBy>
  <cp:lastPrinted>2021-05-21T14:20:54Z</cp:lastPrinted>
  <dcterms:created xsi:type="dcterms:W3CDTF">2021-05-12T14:43:51Z</dcterms:created>
  <dcterms:modified xsi:type="dcterms:W3CDTF">2021-05-24T01:15:30Z</dcterms:modified>
</cp:coreProperties>
</file>