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thu_di\AppData\Local\Temp\VNPT Plugin\"/>
    </mc:Choice>
  </mc:AlternateContent>
  <bookViews>
    <workbookView xWindow="-105" yWindow="-105" windowWidth="23250" windowHeight="12570" activeTab="1"/>
  </bookViews>
  <sheets>
    <sheet name="Tổng số theo địa phương" sheetId="6" r:id="rId1"/>
    <sheet name="Ds hoàn thành cách ly" sheetId="4" r:id="rId2"/>
  </sheets>
  <definedNames>
    <definedName name="_xlnm._FilterDatabase" localSheetId="1" hidden="1">'Ds hoàn thành cách ly'!$A$6:$S$18</definedName>
    <definedName name="_xlnm._FilterDatabase" localSheetId="0" hidden="1">'Tổng số theo địa phương'!$A$1:$D$65</definedName>
    <definedName name="_xlnm.Print_Titles" localSheetId="1">'Ds hoàn thành cách ly'!$5:$5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0" i="6" l="1"/>
  <c r="D65" i="6"/>
  <c r="D64" i="6"/>
  <c r="D63" i="6"/>
  <c r="D62" i="6"/>
  <c r="D61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 l="1"/>
</calcChain>
</file>

<file path=xl/sharedStrings.xml><?xml version="1.0" encoding="utf-8"?>
<sst xmlns="http://schemas.openxmlformats.org/spreadsheetml/2006/main" count="524" uniqueCount="309">
  <si>
    <t>Stt</t>
  </si>
  <si>
    <t>Mã khách</t>
  </si>
  <si>
    <t>Họ và tên</t>
  </si>
  <si>
    <t>Giới tính</t>
  </si>
  <si>
    <t>Ngày sinh</t>
  </si>
  <si>
    <t>Số điện thoại</t>
  </si>
  <si>
    <t>Địa điểm cách ly</t>
  </si>
  <si>
    <t xml:space="preserve">Cách ly </t>
  </si>
  <si>
    <t>Xét nghiệm</t>
  </si>
  <si>
    <t>Phương án di chuyển</t>
  </si>
  <si>
    <t>Địa chỉ lưu trú sau khi về địa phương</t>
  </si>
  <si>
    <t>Từ ngày</t>
  </si>
  <si>
    <t>đến ngày</t>
  </si>
  <si>
    <t>KQ Lần 1 ngày</t>
  </si>
  <si>
    <t>KQ Lần 2 ngày</t>
  </si>
  <si>
    <t>KQ Lần 3 ngày</t>
  </si>
  <si>
    <t>Phương tiện ô tô</t>
  </si>
  <si>
    <t>Biển số xe</t>
  </si>
  <si>
    <t>Số hiệu chuyến bay</t>
  </si>
  <si>
    <t>Giờ khởi hành</t>
  </si>
  <si>
    <t>Thôn/xóm/đường</t>
  </si>
  <si>
    <t>Tỉnh/thành phố</t>
  </si>
  <si>
    <t>Bến Tre</t>
  </si>
  <si>
    <t>Hà Nội</t>
  </si>
  <si>
    <t>Bình Dương</t>
  </si>
  <si>
    <t>Long An</t>
  </si>
  <si>
    <t>Cà Mau</t>
  </si>
  <si>
    <t>Tiền Giang</t>
  </si>
  <si>
    <t>Hậu Giang</t>
  </si>
  <si>
    <t>Ninh Bình</t>
  </si>
  <si>
    <t>STT</t>
  </si>
  <si>
    <t>Quyết định hoàn thành cách ly</t>
  </si>
  <si>
    <t>Tỉnh thành</t>
  </si>
  <si>
    <t>An Giang</t>
  </si>
  <si>
    <t>1.An Giang</t>
  </si>
  <si>
    <t>Bà Rịa - Vũng Tàu</t>
  </si>
  <si>
    <t>2.Bà Rịa - Vũng Tàu</t>
  </si>
  <si>
    <t>Bắc Giang</t>
  </si>
  <si>
    <t>3.Bắc Giang</t>
  </si>
  <si>
    <t>Bắc Kạn</t>
  </si>
  <si>
    <t>4.Bắc Kạn</t>
  </si>
  <si>
    <t>Bạc Liêu</t>
  </si>
  <si>
    <t>5.Bạc Liêu</t>
  </si>
  <si>
    <t>Bắc Ninh</t>
  </si>
  <si>
    <t>6.Bắc Ninh</t>
  </si>
  <si>
    <t>7.Bến Tre</t>
  </si>
  <si>
    <t>Bình Định</t>
  </si>
  <si>
    <t>8.Bình Định</t>
  </si>
  <si>
    <t>9.Bình Dương</t>
  </si>
  <si>
    <t>Bình Phước</t>
  </si>
  <si>
    <t>10.Bình Phước</t>
  </si>
  <si>
    <t>Bình Thuận</t>
  </si>
  <si>
    <t>11.Bình Thuận</t>
  </si>
  <si>
    <t>12.Cà Mau</t>
  </si>
  <si>
    <t>Cần Thơ</t>
  </si>
  <si>
    <t>13.Cần Thơ</t>
  </si>
  <si>
    <t>Cao Bằng</t>
  </si>
  <si>
    <t>14.Cao Bằng</t>
  </si>
  <si>
    <t>Đà Nẵng</t>
  </si>
  <si>
    <t>15.Đà Nẵng</t>
  </si>
  <si>
    <t>Đắk Lắk</t>
  </si>
  <si>
    <t>16.Đắk Lắk</t>
  </si>
  <si>
    <t>Đắk Nông</t>
  </si>
  <si>
    <t>17.Đắk Nông</t>
  </si>
  <si>
    <t>Điện Biên</t>
  </si>
  <si>
    <t>18.Điện Biên</t>
  </si>
  <si>
    <t>Đồng Nai</t>
  </si>
  <si>
    <t>19.Đồng Nai</t>
  </si>
  <si>
    <t>Đồng Tháp</t>
  </si>
  <si>
    <t>20.Đồng Tháp</t>
  </si>
  <si>
    <t>Gia Lai</t>
  </si>
  <si>
    <t>21.Gia Lai</t>
  </si>
  <si>
    <t>Hà Giang</t>
  </si>
  <si>
    <t>22.Hà Giang</t>
  </si>
  <si>
    <t>Hà Nam</t>
  </si>
  <si>
    <t>23.Hà Nam</t>
  </si>
  <si>
    <t>24.Hà Nội</t>
  </si>
  <si>
    <t>Hà Tĩnh</t>
  </si>
  <si>
    <t>25.Hà Tĩnh</t>
  </si>
  <si>
    <t>Hải Dương</t>
  </si>
  <si>
    <t>26.Hải Dương</t>
  </si>
  <si>
    <t>Hải Phòng</t>
  </si>
  <si>
    <t>27.Hải Phòng</t>
  </si>
  <si>
    <t>28.Hậu Giang</t>
  </si>
  <si>
    <t>Hòa Bình</t>
  </si>
  <si>
    <t>29.Hòa Bình</t>
  </si>
  <si>
    <t>Hưng Yên</t>
  </si>
  <si>
    <t>30.Hưng Yên</t>
  </si>
  <si>
    <t>Khánh Hòa</t>
  </si>
  <si>
    <t>31.Khánh Hòa</t>
  </si>
  <si>
    <t>Kiên Giang</t>
  </si>
  <si>
    <t>32.Kiên Giang</t>
  </si>
  <si>
    <t>Kon Tum</t>
  </si>
  <si>
    <t>33.Kon Tum</t>
  </si>
  <si>
    <t>Lai Châu</t>
  </si>
  <si>
    <t>34.Lai Châu</t>
  </si>
  <si>
    <t>Lâm Đồng</t>
  </si>
  <si>
    <t>35.Lâm Đồng</t>
  </si>
  <si>
    <t>Lạng Sơn</t>
  </si>
  <si>
    <t>36.Lạng Sơn</t>
  </si>
  <si>
    <t>Lào Cai</t>
  </si>
  <si>
    <t>37.Lào Cai</t>
  </si>
  <si>
    <t>38.Long An</t>
  </si>
  <si>
    <t>Nam Định</t>
  </si>
  <si>
    <t>39.Nam Định</t>
  </si>
  <si>
    <t>Nghệ An</t>
  </si>
  <si>
    <t>40.Nghệ An</t>
  </si>
  <si>
    <t>41.Ninh Bình</t>
  </si>
  <si>
    <t>Ninh Thuận</t>
  </si>
  <si>
    <t>42.Ninh Thuận</t>
  </si>
  <si>
    <t>Phú Thọ</t>
  </si>
  <si>
    <t>43.Phú Thọ</t>
  </si>
  <si>
    <t>Phú Yên</t>
  </si>
  <si>
    <t>44.Phú Yên</t>
  </si>
  <si>
    <t>Quảng Bình</t>
  </si>
  <si>
    <t>45.Quảng Bình</t>
  </si>
  <si>
    <t>Quảng Nam</t>
  </si>
  <si>
    <t>46.Quảng Nam</t>
  </si>
  <si>
    <t>Quảng Ngãi</t>
  </si>
  <si>
    <t>47.Quảng Ngãi</t>
  </si>
  <si>
    <t>Quảng Ninh</t>
  </si>
  <si>
    <t>48.Quảng Ninh</t>
  </si>
  <si>
    <t>Quảng Trị</t>
  </si>
  <si>
    <t>49.Quảng Trị</t>
  </si>
  <si>
    <t>Sóc Trăng</t>
  </si>
  <si>
    <t>50.Sóc Trăng</t>
  </si>
  <si>
    <t>Sơn La</t>
  </si>
  <si>
    <t>51.Sơn La</t>
  </si>
  <si>
    <t>Tây Ninh</t>
  </si>
  <si>
    <t>52.Tây Ninh</t>
  </si>
  <si>
    <t>Thái Bình</t>
  </si>
  <si>
    <t>53.Thái Bình</t>
  </si>
  <si>
    <t>Thái Nguyên</t>
  </si>
  <si>
    <t>54.Thái Nguyên</t>
  </si>
  <si>
    <t>Thanh Hóa</t>
  </si>
  <si>
    <t>55.Thanh Hóa</t>
  </si>
  <si>
    <t>Thừa Thiên Huế</t>
  </si>
  <si>
    <t>56.Thừa Thiên Huế</t>
  </si>
  <si>
    <t>57.Tiền Giang</t>
  </si>
  <si>
    <t>58.Thành phố Hồ Chí Minh</t>
  </si>
  <si>
    <t>Trà Vinh</t>
  </si>
  <si>
    <t>59.Trà Vinh</t>
  </si>
  <si>
    <t>Tuyên Quang</t>
  </si>
  <si>
    <t>60.Tuyên Quang</t>
  </si>
  <si>
    <t>Vĩnh Long</t>
  </si>
  <si>
    <t>61.Vĩnh Long</t>
  </si>
  <si>
    <t>Vĩnh Phúc</t>
  </si>
  <si>
    <t>62.Vĩnh Phúc</t>
  </si>
  <si>
    <t>Yên Bái</t>
  </si>
  <si>
    <t>63.Yên Bái</t>
  </si>
  <si>
    <t>Tổng số</t>
  </si>
  <si>
    <t>Tp Hồ Chí Minh</t>
  </si>
  <si>
    <t xml:space="preserve">ZENG FANGQI </t>
  </si>
  <si>
    <t>Nam</t>
  </si>
  <si>
    <t>10/7/1983</t>
  </si>
  <si>
    <t>Khách sạn Ba La,
huyện Cao Lộc</t>
  </si>
  <si>
    <t>01/5/2021</t>
  </si>
  <si>
    <t>22/5/2021</t>
  </si>
  <si>
    <t xml:space="preserve">OU JIAN </t>
  </si>
  <si>
    <t>18/01/1976</t>
  </si>
  <si>
    <t>LI XINGHONG</t>
  </si>
  <si>
    <t>30/09/1992</t>
  </si>
  <si>
    <t xml:space="preserve">MÁY BAY </t>
  </si>
  <si>
    <t>VN6015</t>
  </si>
  <si>
    <t>15H40'</t>
  </si>
  <si>
    <t>Công ty TNHH Lưới Bảo Nông (địa chỉ: Lương Bình, Bến Lức, Long An)</t>
  </si>
  <si>
    <t>VJ141</t>
  </si>
  <si>
    <t>13H50'</t>
  </si>
  <si>
    <t>Công ty TNHH thương mại Xương Đạt (địa chỉ: Bình Trị Đông B, Bình Tân, TP Hồ Chí Minh)</t>
  </si>
  <si>
    <t>Công ty TNHH gỗ Song Thành  (địa chỉ: Khánh Bình, TX Tân Uyên, Bình Dương)</t>
  </si>
  <si>
    <t>QH</t>
  </si>
  <si>
    <t>14H10'</t>
  </si>
  <si>
    <t>Công ty TNHH TOPBAND (Việt Nam) (địa chỉ: Thới Hòa, Bến Cát, Bình Dương)</t>
  </si>
  <si>
    <t>Công ty TNHH TOPBAND (Việt Nam)  (địa chỉ: Thới Hòa, Bến Cát, Bình Dương)</t>
  </si>
  <si>
    <t xml:space="preserve">Công ty TNHH TOPBAND (Việt Nam) (địa chỉ: Thới Hòa, Bến Cát, Bình Dương) </t>
  </si>
  <si>
    <t>LI YONGXIN</t>
  </si>
  <si>
    <t>21/03/1967</t>
  </si>
  <si>
    <t>ZHENG WEI</t>
  </si>
  <si>
    <t>11/3/1989</t>
  </si>
  <si>
    <t xml:space="preserve">MEI HUIMING </t>
  </si>
  <si>
    <t>21/01/1981</t>
  </si>
  <si>
    <t xml:space="preserve">WANG LU </t>
  </si>
  <si>
    <t xml:space="preserve">21/11/1985 </t>
  </si>
  <si>
    <t xml:space="preserve">FAN XIAORONG </t>
  </si>
  <si>
    <t>26/04/1987</t>
  </si>
  <si>
    <t>Quyết định số 1745 /QĐ-BCĐ, ngày 22/5/2021 của BCĐ PCD Covid-19 huyện Cao Lộc</t>
  </si>
  <si>
    <t>DENG XINGCAI</t>
  </si>
  <si>
    <t>28/09/1972</t>
  </si>
  <si>
    <t xml:space="preserve">Khách sạn hoa phượng, huyện Cao Lộc
</t>
  </si>
  <si>
    <t>LI XIAOQIONG</t>
  </si>
  <si>
    <t>Nữ</t>
  </si>
  <si>
    <t>LU JUNHONG</t>
  </si>
  <si>
    <t>25/06/2017</t>
  </si>
  <si>
    <t>ô tô</t>
  </si>
  <si>
    <t>99A18812</t>
  </si>
  <si>
    <t>10h</t>
  </si>
  <si>
    <t>29B17115</t>
  </si>
  <si>
    <t>Công ty TNHH
 RITA POWER (Việt Nam) (địa chỉ: An Hòa, Trảng Bàng, tây Ninh)</t>
  </si>
  <si>
    <t>Công ty TNHH 
thương mại máy móc JI TIAN (địa chỉ: Lái Thiêu, Thuận An, Bình Dương)</t>
  </si>
  <si>
    <t>LIU TAIWU</t>
  </si>
  <si>
    <t>18/01/1987</t>
  </si>
  <si>
    <t>0858406912</t>
  </si>
  <si>
    <t>Khách sạn Ngân Hà,
 tỉnh Lạng Sơn</t>
  </si>
  <si>
    <t>Máy Bay</t>
  </si>
  <si>
    <t>VN 0269</t>
  </si>
  <si>
    <t>16 Giờ ĐẾN 18 Giờ 15 phút</t>
  </si>
  <si>
    <t>Công Ty TNHH Việt Nam 
CENTER POWER TECH (địa chỉ: Phú Hội, Nhơn Trạch, Đồng Nai)</t>
  </si>
  <si>
    <t>03/5/2021</t>
  </si>
  <si>
    <t>15/5/2021</t>
  </si>
  <si>
    <t>21/5/2021</t>
  </si>
  <si>
    <t>SỞ Y TẾ TỈNH LẠNG SƠN</t>
  </si>
  <si>
    <t>DANH SÁCH CHUYÊN GIA NƯỚC NGOÀI HOÀN THÀNH CÁCH LY Y TẾ TẬP TRUNG TẠI TỈNH LẠNG SƠN</t>
  </si>
  <si>
    <t>KS</t>
  </si>
  <si>
    <t>ZHOU JIAN GUO</t>
  </si>
  <si>
    <t>11/07/1981</t>
  </si>
  <si>
    <t>0908186098</t>
  </si>
  <si>
    <t>KS Kim Sơn, TP Lạng Sơn</t>
  </si>
  <si>
    <t>Ô tô</t>
  </si>
  <si>
    <t>29B-17115</t>
  </si>
  <si>
    <t>VN275</t>
  </si>
  <si>
    <t>18h00; 22/5/2021</t>
  </si>
  <si>
    <t xml:space="preserve">CÔNG TY TNHH JIANG CHEN VIỆT NAM. ĐC: Thửa đất số 447, tờ bản đồ số 40, khu phố Phú Hòa, P. Hòa Lợi, TX. Bến Cát. Bình Dương </t>
  </si>
  <si>
    <t>Quyết định số 1283/QĐ-BCĐ, ngày 22/5/2021 của BCĐ PCD Covid-19 TP Lạng Sơn</t>
  </si>
  <si>
    <t>GUO HUA JUN</t>
  </si>
  <si>
    <t>20/11/1980</t>
  </si>
  <si>
    <t>02743515181</t>
  </si>
  <si>
    <t>CÔNG TY TNHH DOLPHINS WEAVING VIỆT NAM. ĐC: Nhà xưởng số 5A, cụm CN Phú Chánh 1, X. Phú Chánh, TX. Tân Uyên, Bình Dương</t>
  </si>
  <si>
    <t>HS1055</t>
  </si>
  <si>
    <t>GUO RUI</t>
  </si>
  <si>
    <t>02742461607</t>
  </si>
  <si>
    <t>KS Hoa Sim, TP Lạng Sơn</t>
  </si>
  <si>
    <t>CÔNG TY TNHH  Thương mại xuất nhập khẩu Quảng Đức, Số 288/1A, Đại lộ Bình Dương, Khu phố Thạnh Hòa B, Phường An Thạnh, Thị xã Thuận An, Tỉnh Bình Dương</t>
  </si>
  <si>
    <t>HS1056</t>
  </si>
  <si>
    <t>CHENG GUO HUA</t>
  </si>
  <si>
    <t>02743628998</t>
  </si>
  <si>
    <t>CÔNG TY TNHH HongYang Textile Việt Nam, Nhà xưởng số 5B, Cụm công nghiệp Phú Chánh 1, Xã Phú Chánh, Thị xã Tân Uyên, Tỉnh Bình Dương</t>
  </si>
  <si>
    <t>HS1057</t>
  </si>
  <si>
    <t>HUANG BO</t>
  </si>
  <si>
    <t>PQ1352</t>
  </si>
  <si>
    <t>YAO ZE YANG</t>
  </si>
  <si>
    <t>06/08/1983</t>
  </si>
  <si>
    <t>0379535578</t>
  </si>
  <si>
    <t>KS Phú Quý, TP Lạng Sơn</t>
  </si>
  <si>
    <t>12A-15370; 51G-43440</t>
  </si>
  <si>
    <t>QH243</t>
  </si>
  <si>
    <t>16h40; 22/5/2021</t>
  </si>
  <si>
    <t>Ấp 3, xã Bình Thới, Huyện Bình Đại, Tỉnh Bến Tre.</t>
  </si>
  <si>
    <t>WH264</t>
  </si>
  <si>
    <t>LYU LEI</t>
  </si>
  <si>
    <t>02713889991</t>
  </si>
  <si>
    <t>KS White, TP Lạng Sơn</t>
  </si>
  <si>
    <t>12A-16185; 50LD-15311</t>
  </si>
  <si>
    <t>15h40; 22/5/2021</t>
  </si>
  <si>
    <t>CÔNG TY TNHH VIỆT NAM FORTUNE TECHNOLOGY INTERNATIONAL. Địa chỉ: Lô 11, Cụm 5, KCN Đồng Xoài 3, Tiến Hưng, Đồng Xoài, Bình Phước.</t>
  </si>
  <si>
    <t>WH265</t>
  </si>
  <si>
    <t>LI ZI ZHEN</t>
  </si>
  <si>
    <t>Nữ</t>
  </si>
  <si>
    <t>02743767969</t>
  </si>
  <si>
    <t>12A-10958; 61LD-4815</t>
  </si>
  <si>
    <t>VN269</t>
  </si>
  <si>
    <t>16h00; 22/5/2021</t>
  </si>
  <si>
    <t>CÔNG TY TNHH MIDEA CONSUMER ELECTRIC (VIỆT NAM). Địa chỉ: Số 40, đường số 6, khu công nghiệp Việt Nam- Singapore, Phường Bình Hòa, Thị xã Thuận An, Tỉnh Bình Dương.</t>
  </si>
  <si>
    <t>HB</t>
  </si>
  <si>
    <t>WANG GANG</t>
  </si>
  <si>
    <t>29/08/1987</t>
  </si>
  <si>
    <t>15812293269</t>
  </si>
  <si>
    <t>KS Hoa Biển, TP Lạng Sơn</t>
  </si>
  <si>
    <t>12A-07495; 81A-12730</t>
  </si>
  <si>
    <t>VN1613</t>
  </si>
  <si>
    <t>11h00; 22/5/2021</t>
  </si>
  <si>
    <t>CÔNG TY CỔ PHẦN PHONG ĐIỆN HBRE GIA LAI (282 đường Hùng Vương , Thị Trấn Chư Prông , Huyện Chư Prông ,Tỉnh Gia Lai )</t>
  </si>
  <si>
    <t>TP51</t>
  </si>
  <si>
    <t>FU LEILEI</t>
  </si>
  <si>
    <t>0828672831</t>
  </si>
  <si>
    <t>KS Thiên Phú, TP Lạng Sơn</t>
  </si>
  <si>
    <t>99A-24140; 51H09481</t>
  </si>
  <si>
    <t>Lô 09/2 đường N8, KCN Phước Đông, xã Đôn Thuận, Thị xã Trảng Bàng, Tây Ninh</t>
  </si>
  <si>
    <t>TP52</t>
  </si>
  <si>
    <t>LI QIANG</t>
  </si>
  <si>
    <t>25/4/1995</t>
  </si>
  <si>
    <t>CÔNG TY TNHH JINYU TIRE VIỆT NAM. Địa chỉ: Lô 09/2 đường N8, KCN Phước Đông, xã Đôn Thuận, Thị xã Trảng Bàng, Tây Ninh</t>
  </si>
  <si>
    <t>TP53</t>
  </si>
  <si>
    <t>YU LEI</t>
  </si>
  <si>
    <t>14/01/1996</t>
  </si>
  <si>
    <t>NK74</t>
  </si>
  <si>
    <t>HUANG ZHELIANG</t>
  </si>
  <si>
    <t>16/04/1991</t>
  </si>
  <si>
    <t>0377360666</t>
  </si>
  <si>
    <t>KS Nam Kinh, TP Lạng Sơn</t>
  </si>
  <si>
    <t>12A-12168; 51G-61015</t>
  </si>
  <si>
    <t>VN283</t>
  </si>
  <si>
    <t>20h00; 22/5/2021</t>
  </si>
  <si>
    <t>949/9, Ấp Long Hòa B, xã Đạo Thạnh, Thành phố Mỹ Tho, tỉnh Tiền Giang</t>
  </si>
  <si>
    <t>Quyết định số 1277/QĐ-BCĐ, ngày 21/5/2021 của BCĐ PCD Covid-19 TP Lạng Sơn</t>
  </si>
  <si>
    <t>VI</t>
  </si>
  <si>
    <t xml:space="preserve"> TRẦN ĐÀO QUYÊN</t>
  </si>
  <si>
    <t>20/06/1991</t>
  </si>
  <si>
    <t>0934472400</t>
  </si>
  <si>
    <t>KS VinPearl, TP Lạng Sơn</t>
  </si>
  <si>
    <t>98A-20933</t>
  </si>
  <si>
    <t>VN257</t>
  </si>
  <si>
    <t>140 Trần Thủ Độ, Phường Phú Thạnh, Quận Tân Phú, Thành Phố Hồ Chí Minh</t>
  </si>
  <si>
    <t>GAO HONG</t>
  </si>
  <si>
    <t>24/08/1993</t>
  </si>
  <si>
    <t>0984105579</t>
  </si>
  <si>
    <t>12A-02632</t>
  </si>
  <si>
    <t>VN0269</t>
  </si>
  <si>
    <t xml:space="preserve"> Lô P7, đường D6, KCN Nam Tân Uyên, phường Khánh Bình, thị xã Tân Uyên, Bình Dương</t>
  </si>
  <si>
    <t>(Kèm theo Công văn số 2878/SYT-NVYD, ngày 23/5/2021 của Sở Y tế tỉnh Lạng Sơn)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</si>
</sst>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0;[Red]0"/>
    <numFmt numFmtId="166" formatCode="dd/mm"/>
    <numFmt numFmtId="167" formatCode="0000000000"/>
  </numFmts>
  <fonts count="47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宋体"/>
      <family val="3"/>
      <charset val="134"/>
    </font>
    <font>
      <sz val="12"/>
      <name val="宋体"/>
      <charset val="134"/>
    </font>
    <font>
      <b/>
      <sz val="11"/>
      <color theme="1"/>
      <name val="Times New Roman"/>
      <family val="1"/>
      <charset val="163"/>
    </font>
    <font>
      <sz val="11"/>
      <color theme="1"/>
      <name val="Times New Roman"/>
      <family val="1"/>
      <charset val="163"/>
    </font>
    <font>
      <sz val="11"/>
      <color theme="1"/>
      <name val="Times"/>
      <family val="1"/>
      <charset val="163"/>
    </font>
    <font>
      <b/>
      <sz val="13"/>
      <color theme="1"/>
      <name val="Times New Roman"/>
      <family val="1"/>
      <charset val="163"/>
    </font>
    <font>
      <i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3"/>
      <name val="Times New Roman"/>
      <family val="1"/>
    </font>
    <font>
      <sz val="10"/>
      <color theme="1"/>
      <name val="Calibri"/>
      <family val="2"/>
      <scheme val="minor"/>
    </font>
    <font>
      <sz val="10"/>
      <color indexed="8"/>
      <name val="Times New Roman"/>
      <family val="1"/>
    </font>
    <font>
      <sz val="10"/>
      <color theme="1"/>
      <name val="Times New Roman"/>
      <family val="1"/>
    </font>
    <font>
      <sz val="13"/>
      <color indexed="8"/>
      <name val="Times New Roman"/>
      <family val="1"/>
    </font>
    <font>
      <sz val="15"/>
      <color rgb="FF000000"/>
      <name val="Times New Roman"/>
      <family val="1"/>
    </font>
    <font>
      <sz val="15"/>
      <color theme="1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color rgb="FF000000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6" applyNumberFormat="0" applyAlignment="0" applyProtection="0"/>
    <xf numFmtId="0" fontId="6" fillId="21" borderId="7" applyNumberFormat="0" applyAlignment="0" applyProtection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6" applyNumberFormat="0" applyAlignment="0" applyProtection="0"/>
    <xf numFmtId="0" fontId="13" fillId="0" borderId="11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6" fillId="0" borderId="0"/>
    <xf numFmtId="0" fontId="16" fillId="0" borderId="0"/>
    <xf numFmtId="0" fontId="15" fillId="0" borderId="0"/>
    <xf numFmtId="0" fontId="17" fillId="0" borderId="0"/>
    <xf numFmtId="0" fontId="16" fillId="0" borderId="0"/>
    <xf numFmtId="0" fontId="18" fillId="0" borderId="0"/>
    <xf numFmtId="0" fontId="16" fillId="0" borderId="0"/>
    <xf numFmtId="0" fontId="1" fillId="0" borderId="0"/>
    <xf numFmtId="0" fontId="19" fillId="0" borderId="0"/>
    <xf numFmtId="0" fontId="1" fillId="0" borderId="0"/>
    <xf numFmtId="0" fontId="16" fillId="0" borderId="0">
      <alignment vertical="center"/>
    </xf>
    <xf numFmtId="0" fontId="1" fillId="0" borderId="0"/>
    <xf numFmtId="0" fontId="18" fillId="0" borderId="0"/>
    <xf numFmtId="0" fontId="17" fillId="0" borderId="0"/>
    <xf numFmtId="0" fontId="20" fillId="0" borderId="0"/>
    <xf numFmtId="0" fontId="2" fillId="23" borderId="12" applyNumberFormat="0" applyFont="0" applyAlignment="0" applyProtection="0"/>
    <xf numFmtId="0" fontId="21" fillId="20" borderId="13" applyNumberFormat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>
      <alignment vertical="center"/>
    </xf>
    <xf numFmtId="165" fontId="26" fillId="0" borderId="0"/>
    <xf numFmtId="0" fontId="2" fillId="0" borderId="0"/>
  </cellStyleXfs>
  <cellXfs count="85">
    <xf numFmtId="0" fontId="0" fillId="0" borderId="0" xfId="0"/>
    <xf numFmtId="0" fontId="28" fillId="0" borderId="0" xfId="0" applyFont="1"/>
    <xf numFmtId="166" fontId="28" fillId="0" borderId="0" xfId="0" applyNumberFormat="1" applyFont="1" applyBorder="1" applyAlignment="1">
      <alignment horizontal="center" vertical="center" wrapText="1"/>
    </xf>
    <xf numFmtId="166" fontId="28" fillId="0" borderId="0" xfId="0" applyNumberFormat="1" applyFont="1"/>
    <xf numFmtId="0" fontId="27" fillId="0" borderId="0" xfId="0" applyFont="1"/>
    <xf numFmtId="166" fontId="27" fillId="0" borderId="5" xfId="0" applyNumberFormat="1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wrapText="1"/>
    </xf>
    <xf numFmtId="0" fontId="29" fillId="0" borderId="1" xfId="0" applyFont="1" applyBorder="1" applyAlignment="1">
      <alignment wrapText="1"/>
    </xf>
    <xf numFmtId="0" fontId="28" fillId="0" borderId="0" xfId="0" applyFont="1" applyAlignment="1">
      <alignment horizontal="center" vertical="center"/>
    </xf>
    <xf numFmtId="0" fontId="33" fillId="0" borderId="0" xfId="0" applyFont="1"/>
    <xf numFmtId="0" fontId="32" fillId="28" borderId="1" xfId="0" applyFont="1" applyFill="1" applyBorder="1" applyAlignment="1">
      <alignment horizontal="center"/>
    </xf>
    <xf numFmtId="14" fontId="33" fillId="0" borderId="0" xfId="0" applyNumberFormat="1" applyFont="1"/>
    <xf numFmtId="1" fontId="32" fillId="28" borderId="1" xfId="0" applyNumberFormat="1" applyFont="1" applyFill="1" applyBorder="1" applyAlignment="1">
      <alignment horizontal="center"/>
    </xf>
    <xf numFmtId="0" fontId="33" fillId="0" borderId="1" xfId="0" applyFont="1" applyFill="1" applyBorder="1" applyAlignment="1">
      <alignment horizontal="center" vertical="center"/>
    </xf>
    <xf numFmtId="0" fontId="33" fillId="25" borderId="1" xfId="0" applyFont="1" applyFill="1" applyBorder="1"/>
    <xf numFmtId="0" fontId="34" fillId="28" borderId="1" xfId="0" applyFont="1" applyFill="1" applyBorder="1" applyAlignment="1">
      <alignment horizontal="right"/>
    </xf>
    <xf numFmtId="0" fontId="35" fillId="28" borderId="1" xfId="0" applyFont="1" applyFill="1" applyBorder="1" applyAlignment="1">
      <alignment horizontal="center"/>
    </xf>
    <xf numFmtId="0" fontId="33" fillId="25" borderId="1" xfId="0" applyFont="1" applyFill="1" applyBorder="1" applyAlignment="1">
      <alignment wrapText="1"/>
    </xf>
    <xf numFmtId="0" fontId="33" fillId="0" borderId="0" xfId="0" applyFont="1" applyFill="1"/>
    <xf numFmtId="0" fontId="36" fillId="27" borderId="15" xfId="0" applyFont="1" applyFill="1" applyBorder="1" applyAlignment="1">
      <alignment horizontal="left" vertical="center"/>
    </xf>
    <xf numFmtId="0" fontId="37" fillId="0" borderId="1" xfId="0" applyFont="1" applyBorder="1"/>
    <xf numFmtId="14" fontId="36" fillId="27" borderId="1" xfId="0" quotePrefix="1" applyNumberFormat="1" applyFont="1" applyFill="1" applyBorder="1" applyAlignment="1">
      <alignment horizontal="center" vertical="center"/>
    </xf>
    <xf numFmtId="0" fontId="39" fillId="0" borderId="1" xfId="0" applyFont="1" applyBorder="1" applyAlignment="1">
      <alignment wrapText="1"/>
    </xf>
    <xf numFmtId="0" fontId="38" fillId="0" borderId="1" xfId="0" quotePrefix="1" applyFont="1" applyBorder="1" applyAlignment="1">
      <alignment horizontal="center" vertical="center"/>
    </xf>
    <xf numFmtId="0" fontId="36" fillId="27" borderId="1" xfId="0" quotePrefix="1" applyFont="1" applyFill="1" applyBorder="1" applyAlignment="1">
      <alignment horizontal="center" vertical="center"/>
    </xf>
    <xf numFmtId="0" fontId="36" fillId="27" borderId="15" xfId="0" applyFont="1" applyFill="1" applyBorder="1" applyAlignment="1">
      <alignment horizontal="center" vertical="center" wrapText="1"/>
    </xf>
    <xf numFmtId="0" fontId="40" fillId="27" borderId="15" xfId="0" applyFont="1" applyFill="1" applyBorder="1" applyAlignment="1">
      <alignment horizontal="center" vertical="center" wrapText="1"/>
    </xf>
    <xf numFmtId="0" fontId="36" fillId="27" borderId="1" xfId="0" applyFont="1" applyFill="1" applyBorder="1" applyAlignment="1">
      <alignment horizontal="left" vertical="center"/>
    </xf>
    <xf numFmtId="0" fontId="38" fillId="24" borderId="1" xfId="0" quotePrefix="1" applyFont="1" applyFill="1" applyBorder="1" applyAlignment="1">
      <alignment horizontal="center" vertical="center"/>
    </xf>
    <xf numFmtId="0" fontId="38" fillId="24" borderId="1" xfId="0" applyFont="1" applyFill="1" applyBorder="1" applyAlignment="1">
      <alignment horizontal="center" vertical="center" wrapText="1"/>
    </xf>
    <xf numFmtId="0" fontId="28" fillId="24" borderId="1" xfId="0" applyFont="1" applyFill="1" applyBorder="1"/>
    <xf numFmtId="0" fontId="38" fillId="24" borderId="1" xfId="0" applyFont="1" applyFill="1" applyBorder="1" applyAlignment="1">
      <alignment horizontal="center" vertical="center"/>
    </xf>
    <xf numFmtId="0" fontId="28" fillId="24" borderId="0" xfId="0" applyFont="1" applyFill="1"/>
    <xf numFmtId="0" fontId="41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4" fontId="42" fillId="0" borderId="1" xfId="0" applyNumberFormat="1" applyFont="1" applyFill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42" fillId="0" borderId="1" xfId="0" quotePrefix="1" applyNumberFormat="1" applyFont="1" applyFill="1" applyBorder="1" applyAlignment="1">
      <alignment horizontal="center" vertical="center"/>
    </xf>
    <xf numFmtId="0" fontId="43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vertical="center"/>
    </xf>
    <xf numFmtId="0" fontId="43" fillId="0" borderId="1" xfId="0" quotePrefix="1" applyFont="1" applyBorder="1" applyAlignment="1">
      <alignment horizontal="center" vertical="center"/>
    </xf>
    <xf numFmtId="0" fontId="39" fillId="24" borderId="1" xfId="0" quotePrefix="1" applyFont="1" applyFill="1" applyBorder="1" applyAlignment="1">
      <alignment horizontal="center" vertical="center"/>
    </xf>
    <xf numFmtId="0" fontId="39" fillId="24" borderId="1" xfId="0" applyFont="1" applyFill="1" applyBorder="1" applyAlignment="1">
      <alignment horizontal="center" vertical="center" wrapText="1"/>
    </xf>
    <xf numFmtId="0" fontId="39" fillId="24" borderId="1" xfId="0" applyFont="1" applyFill="1" applyBorder="1" applyAlignment="1">
      <alignment horizontal="center" vertical="center"/>
    </xf>
    <xf numFmtId="0" fontId="33" fillId="24" borderId="1" xfId="0" applyFont="1" applyFill="1" applyBorder="1"/>
    <xf numFmtId="0" fontId="43" fillId="24" borderId="1" xfId="0" applyFont="1" applyFill="1" applyBorder="1" applyAlignment="1">
      <alignment horizontal="center" vertical="center" wrapText="1"/>
    </xf>
    <xf numFmtId="0" fontId="44" fillId="24" borderId="1" xfId="0" applyFont="1" applyFill="1" applyBorder="1" applyAlignment="1">
      <alignment horizontal="center" vertical="center" wrapText="1"/>
    </xf>
    <xf numFmtId="14" fontId="28" fillId="0" borderId="1" xfId="0" quotePrefix="1" applyNumberFormat="1" applyFont="1" applyBorder="1" applyAlignment="1">
      <alignment horizontal="center" vertical="center" wrapText="1"/>
    </xf>
    <xf numFmtId="166" fontId="28" fillId="0" borderId="1" xfId="0" quotePrefix="1" applyNumberFormat="1" applyFont="1" applyBorder="1"/>
    <xf numFmtId="0" fontId="45" fillId="0" borderId="1" xfId="61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14" fontId="44" fillId="0" borderId="1" xfId="0" applyNumberFormat="1" applyFont="1" applyBorder="1" applyAlignment="1">
      <alignment horizontal="center" vertical="center" wrapText="1"/>
    </xf>
    <xf numFmtId="14" fontId="44" fillId="0" borderId="1" xfId="0" quotePrefix="1" applyNumberFormat="1" applyFont="1" applyBorder="1" applyAlignment="1">
      <alignment horizontal="center" vertical="center" wrapText="1"/>
    </xf>
    <xf numFmtId="166" fontId="28" fillId="0" borderId="1" xfId="0" applyNumberFormat="1" applyFont="1" applyBorder="1" applyAlignment="1">
      <alignment horizontal="center" vertical="center" wrapText="1"/>
    </xf>
    <xf numFmtId="14" fontId="28" fillId="0" borderId="1" xfId="0" applyNumberFormat="1" applyFont="1" applyBorder="1" applyAlignment="1">
      <alignment horizontal="center" vertical="center" wrapText="1"/>
    </xf>
    <xf numFmtId="0" fontId="28" fillId="0" borderId="1" xfId="0" quotePrefix="1" applyFont="1" applyBorder="1" applyAlignment="1">
      <alignment horizontal="center" vertical="center" wrapText="1"/>
    </xf>
    <xf numFmtId="0" fontId="15" fillId="29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46" fillId="0" borderId="1" xfId="43" applyFont="1" applyBorder="1" applyAlignment="1">
      <alignment horizontal="center" vertical="center" wrapText="1"/>
    </xf>
    <xf numFmtId="14" fontId="44" fillId="24" borderId="1" xfId="0" applyNumberFormat="1" applyFont="1" applyFill="1" applyBorder="1" applyAlignment="1">
      <alignment horizontal="center" vertical="center" wrapText="1"/>
    </xf>
    <xf numFmtId="14" fontId="44" fillId="24" borderId="1" xfId="0" quotePrefix="1" applyNumberFormat="1" applyFont="1" applyFill="1" applyBorder="1" applyAlignment="1">
      <alignment horizontal="center" vertical="center" wrapText="1"/>
    </xf>
    <xf numFmtId="14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1" xfId="0" quotePrefix="1" applyFont="1" applyBorder="1" applyAlignment="1">
      <alignment horizontal="center" vertical="center" wrapText="1"/>
    </xf>
    <xf numFmtId="14" fontId="46" fillId="0" borderId="1" xfId="0" quotePrefix="1" applyNumberFormat="1" applyFont="1" applyBorder="1" applyAlignment="1">
      <alignment horizontal="center" vertical="center" wrapText="1"/>
    </xf>
    <xf numFmtId="0" fontId="32" fillId="26" borderId="16" xfId="0" applyFont="1" applyFill="1" applyBorder="1" applyAlignment="1">
      <alignment horizontal="center" vertical="center"/>
    </xf>
    <xf numFmtId="0" fontId="32" fillId="26" borderId="17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15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 wrapText="1"/>
    </xf>
    <xf numFmtId="166" fontId="27" fillId="0" borderId="1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</cellXfs>
  <cellStyles count="62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urrency 2" xfId="28"/>
    <cellStyle name="Check Cell 2" xfId="27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38"/>
    <cellStyle name="Normal 2 2" xfId="39"/>
    <cellStyle name="Normal 2 2 3" xfId="40"/>
    <cellStyle name="Normal 2 3" xfId="41"/>
    <cellStyle name="Normal 2 4" xfId="42"/>
    <cellStyle name="Normal 3" xfId="43"/>
    <cellStyle name="Normal 3 2" xfId="44"/>
    <cellStyle name="Normal 3 3" xfId="45"/>
    <cellStyle name="Normal 4" xfId="46"/>
    <cellStyle name="Normal 4 2" xfId="47"/>
    <cellStyle name="Normal 4 3" xfId="48"/>
    <cellStyle name="Normal 4 3 2" xfId="49"/>
    <cellStyle name="Normal 4 4" xfId="50"/>
    <cellStyle name="Normal 5" xfId="51"/>
    <cellStyle name="Normal 6" xfId="52"/>
    <cellStyle name="Normal 6 2" xfId="53"/>
    <cellStyle name="Normal_Sheet1" xfId="61"/>
    <cellStyle name="Note 2" xfId="54"/>
    <cellStyle name="Output 2" xfId="55"/>
    <cellStyle name="Title 2" xfId="56"/>
    <cellStyle name="Total 2" xfId="57"/>
    <cellStyle name="Warning Text 2" xfId="58"/>
    <cellStyle name="常规 3" xfId="59"/>
    <cellStyle name="常规 4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67"/>
  <sheetViews>
    <sheetView workbookViewId="0">
      <selection activeCell="E23" sqref="E23"/>
    </sheetView>
  </sheetViews>
  <sheetFormatPr defaultColWidth="9" defaultRowHeight="18.75"/>
  <cols>
    <col min="1" max="1" width="7" style="22" customWidth="1"/>
    <col min="2" max="2" width="18.875" style="13" customWidth="1"/>
    <col min="3" max="3" width="0" style="13" hidden="1" customWidth="1"/>
    <col min="4" max="4" width="14.875" style="13" customWidth="1"/>
    <col min="5" max="16384" width="9" style="13"/>
  </cols>
  <sheetData>
    <row r="1" spans="1:4">
      <c r="A1" s="72" t="s">
        <v>30</v>
      </c>
      <c r="B1" s="70" t="s">
        <v>32</v>
      </c>
      <c r="D1" s="14" t="s">
        <v>150</v>
      </c>
    </row>
    <row r="2" spans="1:4">
      <c r="A2" s="73"/>
      <c r="B2" s="71"/>
      <c r="C2" s="15"/>
      <c r="D2" s="16">
        <f>SUM(D3:D65)</f>
        <v>27</v>
      </c>
    </row>
    <row r="3" spans="1:4" hidden="1">
      <c r="A3" s="17">
        <v>1</v>
      </c>
      <c r="B3" s="18" t="s">
        <v>33</v>
      </c>
      <c r="C3" s="13" t="s">
        <v>34</v>
      </c>
      <c r="D3" s="19">
        <f>COUNTIFS('Ds hoàn thành cách ly'!$R$7:$R$1964,"=An Giang")</f>
        <v>0</v>
      </c>
    </row>
    <row r="4" spans="1:4" hidden="1">
      <c r="A4" s="17">
        <v>2</v>
      </c>
      <c r="B4" s="18" t="s">
        <v>35</v>
      </c>
      <c r="C4" s="13" t="s">
        <v>36</v>
      </c>
      <c r="D4" s="19">
        <f>COUNTIFS('Ds hoàn thành cách ly'!$R$7:$R$1964,"=Bà Rịa - Vũng Tàu")</f>
        <v>0</v>
      </c>
    </row>
    <row r="5" spans="1:4" hidden="1">
      <c r="A5" s="17">
        <v>3</v>
      </c>
      <c r="B5" s="18" t="s">
        <v>37</v>
      </c>
      <c r="C5" s="13" t="s">
        <v>38</v>
      </c>
      <c r="D5" s="19">
        <f>COUNTIFS('Ds hoàn thành cách ly'!$R$7:$R$1964,"=Bắc Giang")</f>
        <v>0</v>
      </c>
    </row>
    <row r="6" spans="1:4" hidden="1">
      <c r="A6" s="17">
        <v>4</v>
      </c>
      <c r="B6" s="18" t="s">
        <v>39</v>
      </c>
      <c r="C6" s="13" t="s">
        <v>40</v>
      </c>
      <c r="D6" s="19">
        <f>COUNTIFS('Ds hoàn thành cách ly'!$R$7:$R$1964,"=Bắc Kạn")</f>
        <v>0</v>
      </c>
    </row>
    <row r="7" spans="1:4" hidden="1">
      <c r="A7" s="17">
        <v>5</v>
      </c>
      <c r="B7" s="18" t="s">
        <v>41</v>
      </c>
      <c r="C7" s="13" t="s">
        <v>42</v>
      </c>
      <c r="D7" s="19">
        <f>COUNTIFS('Ds hoàn thành cách ly'!$R$7:$R$1964,"=Bạc Liêu")</f>
        <v>0</v>
      </c>
    </row>
    <row r="8" spans="1:4" hidden="1">
      <c r="A8" s="17">
        <v>6</v>
      </c>
      <c r="B8" s="18" t="s">
        <v>43</v>
      </c>
      <c r="C8" s="13" t="s">
        <v>44</v>
      </c>
      <c r="D8" s="19">
        <f>COUNTIFS('Ds hoàn thành cách ly'!$R$7:$R$1964,"=Bắc Ninh")</f>
        <v>0</v>
      </c>
    </row>
    <row r="9" spans="1:4">
      <c r="A9" s="17">
        <v>7</v>
      </c>
      <c r="B9" s="18" t="s">
        <v>22</v>
      </c>
      <c r="C9" s="13" t="s">
        <v>45</v>
      </c>
      <c r="D9" s="20">
        <f>COUNTIFS('Ds hoàn thành cách ly'!$R$7:$R$1964,"=Bến Tre")</f>
        <v>1</v>
      </c>
    </row>
    <row r="10" spans="1:4" hidden="1">
      <c r="A10" s="17">
        <v>8</v>
      </c>
      <c r="B10" s="18" t="s">
        <v>46</v>
      </c>
      <c r="C10" s="13" t="s">
        <v>47</v>
      </c>
      <c r="D10" s="19">
        <f>COUNTIFS('Ds hoàn thành cách ly'!$R$7:$R$1964,"=Bình Định")</f>
        <v>0</v>
      </c>
    </row>
    <row r="11" spans="1:4">
      <c r="A11" s="17">
        <v>9</v>
      </c>
      <c r="B11" s="18" t="s">
        <v>24</v>
      </c>
      <c r="C11" s="13" t="s">
        <v>48</v>
      </c>
      <c r="D11" s="20">
        <f>COUNTIFS('Ds hoàn thành cách ly'!$R$7:$R$1964,"=Bình Dương")</f>
        <v>14</v>
      </c>
    </row>
    <row r="12" spans="1:4">
      <c r="A12" s="17">
        <v>10</v>
      </c>
      <c r="B12" s="18" t="s">
        <v>49</v>
      </c>
      <c r="C12" s="13" t="s">
        <v>50</v>
      </c>
      <c r="D12" s="20">
        <f>COUNTIFS('Ds hoàn thành cách ly'!$R$7:$R$1964,"=Bình Phước")</f>
        <v>1</v>
      </c>
    </row>
    <row r="13" spans="1:4" hidden="1">
      <c r="A13" s="17">
        <v>11</v>
      </c>
      <c r="B13" s="18" t="s">
        <v>51</v>
      </c>
      <c r="C13" s="13" t="s">
        <v>52</v>
      </c>
      <c r="D13" s="19">
        <f>COUNTIFS('Ds hoàn thành cách ly'!$R$7:$R$1964,"=Bình Thuận")</f>
        <v>0</v>
      </c>
    </row>
    <row r="14" spans="1:4" hidden="1">
      <c r="A14" s="17">
        <v>12</v>
      </c>
      <c r="B14" s="18" t="s">
        <v>26</v>
      </c>
      <c r="C14" s="13" t="s">
        <v>53</v>
      </c>
      <c r="D14" s="20">
        <f>COUNTIFS('Ds hoàn thành cách ly'!$R$7:$R$1964,"=Cà Mau")</f>
        <v>0</v>
      </c>
    </row>
    <row r="15" spans="1:4" hidden="1">
      <c r="A15" s="17">
        <v>13</v>
      </c>
      <c r="B15" s="18" t="s">
        <v>54</v>
      </c>
      <c r="C15" s="13" t="s">
        <v>55</v>
      </c>
      <c r="D15" s="19">
        <f>COUNTIFS('Ds hoàn thành cách ly'!$R$7:$R$1964,"=Cần Thơ")</f>
        <v>0</v>
      </c>
    </row>
    <row r="16" spans="1:4" hidden="1">
      <c r="A16" s="17">
        <v>14</v>
      </c>
      <c r="B16" s="18" t="s">
        <v>56</v>
      </c>
      <c r="C16" s="13" t="s">
        <v>57</v>
      </c>
      <c r="D16" s="19">
        <f>COUNTIFS('Ds hoàn thành cách ly'!$R$7:$R$1964,"=Cao Bằng")</f>
        <v>0</v>
      </c>
    </row>
    <row r="17" spans="1:4" hidden="1">
      <c r="A17" s="17">
        <v>15</v>
      </c>
      <c r="B17" s="18" t="s">
        <v>58</v>
      </c>
      <c r="C17" s="13" t="s">
        <v>59</v>
      </c>
      <c r="D17" s="19">
        <f>COUNTIFS('Ds hoàn thành cách ly'!$R$7:$R$1964,"=Đà Nẵng")</f>
        <v>0</v>
      </c>
    </row>
    <row r="18" spans="1:4" hidden="1">
      <c r="A18" s="17">
        <v>16</v>
      </c>
      <c r="B18" s="18" t="s">
        <v>60</v>
      </c>
      <c r="C18" s="13" t="s">
        <v>61</v>
      </c>
      <c r="D18" s="19">
        <f>COUNTIFS('Ds hoàn thành cách ly'!$R$7:$R$1964,"=Đắk Lắk")</f>
        <v>0</v>
      </c>
    </row>
    <row r="19" spans="1:4" hidden="1">
      <c r="A19" s="17">
        <v>17</v>
      </c>
      <c r="B19" s="18" t="s">
        <v>62</v>
      </c>
      <c r="C19" s="13" t="s">
        <v>63</v>
      </c>
      <c r="D19" s="19">
        <f>COUNTIFS('Ds hoàn thành cách ly'!$R$7:$R$1964,"=Đắk Nông")</f>
        <v>0</v>
      </c>
    </row>
    <row r="20" spans="1:4" hidden="1">
      <c r="A20" s="17">
        <v>18</v>
      </c>
      <c r="B20" s="18" t="s">
        <v>64</v>
      </c>
      <c r="C20" s="13" t="s">
        <v>65</v>
      </c>
      <c r="D20" s="19">
        <f>COUNTIFS('Ds hoàn thành cách ly'!$R$7:$R$1964,"=Điện Biên")</f>
        <v>0</v>
      </c>
    </row>
    <row r="21" spans="1:4">
      <c r="A21" s="17">
        <v>19</v>
      </c>
      <c r="B21" s="18" t="s">
        <v>66</v>
      </c>
      <c r="C21" s="13" t="s">
        <v>67</v>
      </c>
      <c r="D21" s="20">
        <f>COUNTIFS('Ds hoàn thành cách ly'!$R$7:$R$1964,"=Đồng Nai")</f>
        <v>1</v>
      </c>
    </row>
    <row r="22" spans="1:4" hidden="1">
      <c r="A22" s="17">
        <v>20</v>
      </c>
      <c r="B22" s="18" t="s">
        <v>68</v>
      </c>
      <c r="C22" s="13" t="s">
        <v>69</v>
      </c>
      <c r="D22" s="19">
        <f>COUNTIFS('Ds hoàn thành cách ly'!$R$7:$R$1964,"=Đồng Tháp")</f>
        <v>0</v>
      </c>
    </row>
    <row r="23" spans="1:4">
      <c r="A23" s="17">
        <v>21</v>
      </c>
      <c r="B23" s="18" t="s">
        <v>70</v>
      </c>
      <c r="C23" s="13" t="s">
        <v>71</v>
      </c>
      <c r="D23" s="20">
        <f>COUNTIFS('Ds hoàn thành cách ly'!$R$7:$R$1964,"=Gia Lai")</f>
        <v>1</v>
      </c>
    </row>
    <row r="24" spans="1:4" hidden="1">
      <c r="A24" s="17">
        <v>22</v>
      </c>
      <c r="B24" s="18" t="s">
        <v>72</v>
      </c>
      <c r="C24" s="13" t="s">
        <v>73</v>
      </c>
      <c r="D24" s="19">
        <f>COUNTIFS('Ds hoàn thành cách ly'!$R$7:$R$1964,"=Hà Giang")</f>
        <v>0</v>
      </c>
    </row>
    <row r="25" spans="1:4" hidden="1">
      <c r="A25" s="17">
        <v>23</v>
      </c>
      <c r="B25" s="18" t="s">
        <v>74</v>
      </c>
      <c r="C25" s="13" t="s">
        <v>75</v>
      </c>
      <c r="D25" s="19">
        <f>COUNTIFS('Ds hoàn thành cách ly'!$R$7:$R$1964,"=Hà Nam")</f>
        <v>0</v>
      </c>
    </row>
    <row r="26" spans="1:4" hidden="1">
      <c r="A26" s="17">
        <v>24</v>
      </c>
      <c r="B26" s="18" t="s">
        <v>23</v>
      </c>
      <c r="C26" s="13" t="s">
        <v>76</v>
      </c>
      <c r="D26" s="20">
        <f>COUNTIFS('Ds hoàn thành cách ly'!$R$7:$R$1964,"=Hà Nội")</f>
        <v>0</v>
      </c>
    </row>
    <row r="27" spans="1:4" hidden="1">
      <c r="A27" s="17">
        <v>25</v>
      </c>
      <c r="B27" s="18" t="s">
        <v>77</v>
      </c>
      <c r="C27" s="13" t="s">
        <v>78</v>
      </c>
      <c r="D27" s="19">
        <f>COUNTIFS('Ds hoàn thành cách ly'!$R$7:$R$1964,"=Hà Tĩnh")</f>
        <v>0</v>
      </c>
    </row>
    <row r="28" spans="1:4" hidden="1">
      <c r="A28" s="17">
        <v>26</v>
      </c>
      <c r="B28" s="18" t="s">
        <v>79</v>
      </c>
      <c r="C28" s="13" t="s">
        <v>80</v>
      </c>
      <c r="D28" s="19">
        <f>COUNTIFS('Ds hoàn thành cách ly'!$R$7:$R$1964,"=Hải Dương")</f>
        <v>0</v>
      </c>
    </row>
    <row r="29" spans="1:4" hidden="1">
      <c r="A29" s="17">
        <v>27</v>
      </c>
      <c r="B29" s="18" t="s">
        <v>81</v>
      </c>
      <c r="C29" s="13" t="s">
        <v>82</v>
      </c>
      <c r="D29" s="19">
        <f>COUNTIFS('Ds hoàn thành cách ly'!$R$7:$R$1964,"=Hải Phòng")</f>
        <v>0</v>
      </c>
    </row>
    <row r="30" spans="1:4" hidden="1">
      <c r="A30" s="17">
        <v>28</v>
      </c>
      <c r="B30" s="18" t="s">
        <v>28</v>
      </c>
      <c r="C30" s="13" t="s">
        <v>83</v>
      </c>
      <c r="D30" s="20">
        <f>COUNTIFS('Ds hoàn thành cách ly'!$R$7:$R$1964,"=Hậu Giang")</f>
        <v>0</v>
      </c>
    </row>
    <row r="31" spans="1:4" hidden="1">
      <c r="A31" s="17">
        <v>29</v>
      </c>
      <c r="B31" s="18" t="s">
        <v>84</v>
      </c>
      <c r="C31" s="13" t="s">
        <v>85</v>
      </c>
      <c r="D31" s="19">
        <f>COUNTIFS('Ds hoàn thành cách ly'!$R$7:$R$1964,"=Hòa Bình")</f>
        <v>0</v>
      </c>
    </row>
    <row r="32" spans="1:4" hidden="1">
      <c r="A32" s="17">
        <v>30</v>
      </c>
      <c r="B32" s="18" t="s">
        <v>86</v>
      </c>
      <c r="C32" s="13" t="s">
        <v>87</v>
      </c>
      <c r="D32" s="19">
        <f>COUNTIFS('Ds hoàn thành cách ly'!$R$7:$R$1964,"=Hưng Yên")</f>
        <v>0</v>
      </c>
    </row>
    <row r="33" spans="1:4" hidden="1">
      <c r="A33" s="17">
        <v>31</v>
      </c>
      <c r="B33" s="18" t="s">
        <v>88</v>
      </c>
      <c r="C33" s="13" t="s">
        <v>89</v>
      </c>
      <c r="D33" s="19">
        <f>COUNTIFS('Ds hoàn thành cách ly'!$R$7:$R$1964,"=Khánh Hòa")</f>
        <v>0</v>
      </c>
    </row>
    <row r="34" spans="1:4" hidden="1">
      <c r="A34" s="17">
        <v>32</v>
      </c>
      <c r="B34" s="18" t="s">
        <v>90</v>
      </c>
      <c r="C34" s="13" t="s">
        <v>91</v>
      </c>
      <c r="D34" s="19">
        <f>COUNTIFS('Ds hoàn thành cách ly'!$R$7:$R$1964,"=Kiên Giang")</f>
        <v>0</v>
      </c>
    </row>
    <row r="35" spans="1:4" hidden="1">
      <c r="A35" s="17">
        <v>33</v>
      </c>
      <c r="B35" s="18" t="s">
        <v>92</v>
      </c>
      <c r="C35" s="13" t="s">
        <v>93</v>
      </c>
      <c r="D35" s="19">
        <f>COUNTIFS('Ds hoàn thành cách ly'!$R$7:$R$1964,"=Kon Tum")</f>
        <v>0</v>
      </c>
    </row>
    <row r="36" spans="1:4" hidden="1">
      <c r="A36" s="17">
        <v>34</v>
      </c>
      <c r="B36" s="18" t="s">
        <v>94</v>
      </c>
      <c r="C36" s="13" t="s">
        <v>95</v>
      </c>
      <c r="D36" s="19">
        <f>COUNTIFS('Ds hoàn thành cách ly'!$R$7:$R$1964,"=Lai Châu")</f>
        <v>0</v>
      </c>
    </row>
    <row r="37" spans="1:4" hidden="1">
      <c r="A37" s="17">
        <v>35</v>
      </c>
      <c r="B37" s="18" t="s">
        <v>96</v>
      </c>
      <c r="C37" s="13" t="s">
        <v>97</v>
      </c>
      <c r="D37" s="19">
        <f>COUNTIFS('Ds hoàn thành cách ly'!$R$7:$R$1964,"=Lâm Đồng")</f>
        <v>0</v>
      </c>
    </row>
    <row r="38" spans="1:4" hidden="1">
      <c r="A38" s="17">
        <v>36</v>
      </c>
      <c r="B38" s="18" t="s">
        <v>98</v>
      </c>
      <c r="C38" s="13" t="s">
        <v>99</v>
      </c>
      <c r="D38" s="19">
        <f>COUNTIFS('Ds hoàn thành cách ly'!$R$7:$R$1964,"=Lạng Sơn")</f>
        <v>0</v>
      </c>
    </row>
    <row r="39" spans="1:4" hidden="1">
      <c r="A39" s="17">
        <v>37</v>
      </c>
      <c r="B39" s="18" t="s">
        <v>100</v>
      </c>
      <c r="C39" s="13" t="s">
        <v>101</v>
      </c>
      <c r="D39" s="19">
        <f>COUNTIFS('Ds hoàn thành cách ly'!$R$7:$R$1964,"=Lào Cai")</f>
        <v>0</v>
      </c>
    </row>
    <row r="40" spans="1:4">
      <c r="A40" s="17">
        <v>38</v>
      </c>
      <c r="B40" s="18" t="s">
        <v>25</v>
      </c>
      <c r="C40" s="13" t="s">
        <v>102</v>
      </c>
      <c r="D40" s="20">
        <f>COUNTIFS('Ds hoàn thành cách ly'!$R$7:$R$1964,"=Long An")</f>
        <v>1</v>
      </c>
    </row>
    <row r="41" spans="1:4" hidden="1">
      <c r="A41" s="17">
        <v>39</v>
      </c>
      <c r="B41" s="18" t="s">
        <v>103</v>
      </c>
      <c r="C41" s="13" t="s">
        <v>104</v>
      </c>
      <c r="D41" s="19">
        <f>COUNTIFS('Ds hoàn thành cách ly'!$R$7:$R$1964,"=Nam Định")</f>
        <v>0</v>
      </c>
    </row>
    <row r="42" spans="1:4" hidden="1">
      <c r="A42" s="17">
        <v>40</v>
      </c>
      <c r="B42" s="18" t="s">
        <v>105</v>
      </c>
      <c r="C42" s="13" t="s">
        <v>106</v>
      </c>
      <c r="D42" s="20">
        <f>COUNTIFS('Ds hoàn thành cách ly'!$R$7:$R$1964,"=Nghệ An")</f>
        <v>0</v>
      </c>
    </row>
    <row r="43" spans="1:4" hidden="1">
      <c r="A43" s="17">
        <v>41</v>
      </c>
      <c r="B43" s="18" t="s">
        <v>29</v>
      </c>
      <c r="C43" s="13" t="s">
        <v>107</v>
      </c>
      <c r="D43" s="20">
        <f>COUNTIFS('Ds hoàn thành cách ly'!$R$7:$R$1964,"=Ninh Bình")</f>
        <v>0</v>
      </c>
    </row>
    <row r="44" spans="1:4" hidden="1">
      <c r="A44" s="17">
        <v>42</v>
      </c>
      <c r="B44" s="18" t="s">
        <v>108</v>
      </c>
      <c r="C44" s="13" t="s">
        <v>109</v>
      </c>
      <c r="D44" s="19">
        <f>COUNTIFS('Ds hoàn thành cách ly'!$R$7:$R$1964,"=Ninh Thuận")</f>
        <v>0</v>
      </c>
    </row>
    <row r="45" spans="1:4" hidden="1">
      <c r="A45" s="17">
        <v>43</v>
      </c>
      <c r="B45" s="18" t="s">
        <v>110</v>
      </c>
      <c r="C45" s="13" t="s">
        <v>111</v>
      </c>
      <c r="D45" s="19">
        <f>COUNTIFS('Ds hoàn thành cách ly'!$R$7:$R$1964,"=Phú Thọ")</f>
        <v>0</v>
      </c>
    </row>
    <row r="46" spans="1:4" hidden="1">
      <c r="A46" s="17">
        <v>44</v>
      </c>
      <c r="B46" s="18" t="s">
        <v>112</v>
      </c>
      <c r="C46" s="13" t="s">
        <v>113</v>
      </c>
      <c r="D46" s="19">
        <f>COUNTIFS('Ds hoàn thành cách ly'!$R$7:$R$1964,"=Phú Yên")</f>
        <v>0</v>
      </c>
    </row>
    <row r="47" spans="1:4" hidden="1">
      <c r="A47" s="17">
        <v>45</v>
      </c>
      <c r="B47" s="18" t="s">
        <v>114</v>
      </c>
      <c r="C47" s="13" t="s">
        <v>115</v>
      </c>
      <c r="D47" s="19">
        <f>COUNTIFS('Ds hoàn thành cách ly'!$R$7:$R$1964,"=Quảng Bình")</f>
        <v>0</v>
      </c>
    </row>
    <row r="48" spans="1:4" hidden="1">
      <c r="A48" s="17">
        <v>46</v>
      </c>
      <c r="B48" s="18" t="s">
        <v>116</v>
      </c>
      <c r="C48" s="13" t="s">
        <v>117</v>
      </c>
      <c r="D48" s="19">
        <f>COUNTIFS('Ds hoàn thành cách ly'!$R$7:$R$1964,"=Quảng Nam")</f>
        <v>0</v>
      </c>
    </row>
    <row r="49" spans="1:4" hidden="1">
      <c r="A49" s="17">
        <v>47</v>
      </c>
      <c r="B49" s="18" t="s">
        <v>118</v>
      </c>
      <c r="C49" s="13" t="s">
        <v>119</v>
      </c>
      <c r="D49" s="19">
        <f>COUNTIFS('Ds hoàn thành cách ly'!$R$7:$R$1964,"=Quảng Ngãi")</f>
        <v>0</v>
      </c>
    </row>
    <row r="50" spans="1:4" hidden="1">
      <c r="A50" s="17">
        <v>48</v>
      </c>
      <c r="B50" s="18" t="s">
        <v>120</v>
      </c>
      <c r="C50" s="13" t="s">
        <v>121</v>
      </c>
      <c r="D50" s="19">
        <f>COUNTIFS('Ds hoàn thành cách ly'!$R$7:$R$1964,"=Quảng Ninh")</f>
        <v>0</v>
      </c>
    </row>
    <row r="51" spans="1:4" hidden="1">
      <c r="A51" s="17">
        <v>49</v>
      </c>
      <c r="B51" s="18" t="s">
        <v>122</v>
      </c>
      <c r="C51" s="13" t="s">
        <v>123</v>
      </c>
      <c r="D51" s="19">
        <f>COUNTIFS('Ds hoàn thành cách ly'!$R$7:$R$1964,"=Quảng Trị")</f>
        <v>0</v>
      </c>
    </row>
    <row r="52" spans="1:4" hidden="1">
      <c r="A52" s="17">
        <v>50</v>
      </c>
      <c r="B52" s="18" t="s">
        <v>124</v>
      </c>
      <c r="C52" s="13" t="s">
        <v>125</v>
      </c>
      <c r="D52" s="19">
        <f>COUNTIFS('Ds hoàn thành cách ly'!$R$7:$R$1964,"=Sóc Trăng")</f>
        <v>0</v>
      </c>
    </row>
    <row r="53" spans="1:4" hidden="1">
      <c r="A53" s="17">
        <v>51</v>
      </c>
      <c r="B53" s="18" t="s">
        <v>126</v>
      </c>
      <c r="C53" s="13" t="s">
        <v>127</v>
      </c>
      <c r="D53" s="19">
        <f>COUNTIFS('Ds hoàn thành cách ly'!$R$7:$R$1964,"=Sơn La")</f>
        <v>0</v>
      </c>
    </row>
    <row r="54" spans="1:4">
      <c r="A54" s="17">
        <v>52</v>
      </c>
      <c r="B54" s="18" t="s">
        <v>128</v>
      </c>
      <c r="C54" s="13" t="s">
        <v>129</v>
      </c>
      <c r="D54" s="20">
        <f>COUNTIFS('Ds hoàn thành cách ly'!$R$7:$R$1964,"=Tây Ninh")</f>
        <v>4</v>
      </c>
    </row>
    <row r="55" spans="1:4" hidden="1">
      <c r="A55" s="17">
        <v>53</v>
      </c>
      <c r="B55" s="18" t="s">
        <v>130</v>
      </c>
      <c r="C55" s="13" t="s">
        <v>131</v>
      </c>
      <c r="D55" s="19">
        <f>COUNTIFS('Ds hoàn thành cách ly'!$R$7:$R$1964,"=Thái Bình")</f>
        <v>0</v>
      </c>
    </row>
    <row r="56" spans="1:4" hidden="1">
      <c r="A56" s="17">
        <v>54</v>
      </c>
      <c r="B56" s="18" t="s">
        <v>132</v>
      </c>
      <c r="C56" s="13" t="s">
        <v>133</v>
      </c>
      <c r="D56" s="19">
        <f>COUNTIFS('Ds hoàn thành cách ly'!$R$7:$R$1964,"=Thái Nguyên")</f>
        <v>0</v>
      </c>
    </row>
    <row r="57" spans="1:4" hidden="1">
      <c r="A57" s="17">
        <v>55</v>
      </c>
      <c r="B57" s="18" t="s">
        <v>134</v>
      </c>
      <c r="C57" s="13" t="s">
        <v>135</v>
      </c>
      <c r="D57" s="19">
        <f>COUNTIFS('Ds hoàn thành cách ly'!$R$7:$R$1964,"=Thanh Hóa")</f>
        <v>0</v>
      </c>
    </row>
    <row r="58" spans="1:4" hidden="1">
      <c r="A58" s="17">
        <v>56</v>
      </c>
      <c r="B58" s="18" t="s">
        <v>136</v>
      </c>
      <c r="C58" s="13" t="s">
        <v>137</v>
      </c>
      <c r="D58" s="19">
        <f>COUNTIFS('Ds hoàn thành cách ly'!$R$7:$R$1964,"=Thừa Thiên Huế")</f>
        <v>0</v>
      </c>
    </row>
    <row r="59" spans="1:4">
      <c r="A59" s="17">
        <v>57</v>
      </c>
      <c r="B59" s="18" t="s">
        <v>27</v>
      </c>
      <c r="C59" s="13" t="s">
        <v>138</v>
      </c>
      <c r="D59" s="20">
        <f>COUNTIFS('Ds hoàn thành cách ly'!$R$7:$R$1964,"=Tiền Giang")</f>
        <v>1</v>
      </c>
    </row>
    <row r="60" spans="1:4">
      <c r="A60" s="17">
        <v>58</v>
      </c>
      <c r="B60" s="21" t="s">
        <v>151</v>
      </c>
      <c r="C60" s="13" t="s">
        <v>139</v>
      </c>
      <c r="D60" s="20">
        <f>COUNTIFS('Ds hoàn thành cách ly'!$R$7:$R$1964,"=Tp Hồ Chí Minh")</f>
        <v>3</v>
      </c>
    </row>
    <row r="61" spans="1:4" hidden="1">
      <c r="A61" s="17">
        <v>59</v>
      </c>
      <c r="B61" s="18" t="s">
        <v>140</v>
      </c>
      <c r="C61" s="13" t="s">
        <v>141</v>
      </c>
      <c r="D61" s="19">
        <f>COUNTIFS('Ds hoàn thành cách ly'!$R$7:$R$1964,"=Trà Vinh")</f>
        <v>0</v>
      </c>
    </row>
    <row r="62" spans="1:4" hidden="1">
      <c r="A62" s="17">
        <v>60</v>
      </c>
      <c r="B62" s="18" t="s">
        <v>142</v>
      </c>
      <c r="C62" s="13" t="s">
        <v>143</v>
      </c>
      <c r="D62" s="19">
        <f>COUNTIFS('Ds hoàn thành cách ly'!$R$7:$R$1964,"=Tuyên Quang")</f>
        <v>0</v>
      </c>
    </row>
    <row r="63" spans="1:4" hidden="1">
      <c r="A63" s="17">
        <v>61</v>
      </c>
      <c r="B63" s="18" t="s">
        <v>144</v>
      </c>
      <c r="C63" s="13" t="s">
        <v>145</v>
      </c>
      <c r="D63" s="19">
        <f>COUNTIFS('Ds hoàn thành cách ly'!$R$7:$R$1964,"=Vĩnh Long")</f>
        <v>0</v>
      </c>
    </row>
    <row r="64" spans="1:4" hidden="1">
      <c r="A64" s="17">
        <v>62</v>
      </c>
      <c r="B64" s="18" t="s">
        <v>146</v>
      </c>
      <c r="C64" s="13" t="s">
        <v>147</v>
      </c>
      <c r="D64" s="19">
        <f>COUNTIFS('Ds hoàn thành cách ly'!$R$7:$R$1964,"=Vĩnh Phúc")</f>
        <v>0</v>
      </c>
    </row>
    <row r="65" spans="1:4" hidden="1">
      <c r="A65" s="17">
        <v>63</v>
      </c>
      <c r="B65" s="18" t="s">
        <v>148</v>
      </c>
      <c r="C65" s="13" t="s">
        <v>149</v>
      </c>
      <c r="D65" s="19">
        <f>COUNTIFS('Ds hoàn thành cách ly'!$R$7:$R$1964,"=Yên Bái")</f>
        <v>0</v>
      </c>
    </row>
    <row r="66" spans="1:4">
      <c r="D66" s="22"/>
    </row>
    <row r="67" spans="1:4">
      <c r="D67" s="22"/>
    </row>
  </sheetData>
  <autoFilter ref="A1:D65">
    <filterColumn colId="3">
      <filters>
        <filter val="1"/>
        <filter val="14"/>
        <filter val="27"/>
        <filter val="3"/>
        <filter val="4"/>
      </filters>
    </filterColumn>
  </autoFilter>
  <mergeCells count="2">
    <mergeCell ref="B1:B2"/>
    <mergeCell ref="A1:A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view="pageLayout" topLeftCell="A7" zoomScale="40" zoomScaleNormal="70" zoomScalePageLayoutView="40" workbookViewId="0">
      <selection activeCell="J7" sqref="J7"/>
    </sheetView>
  </sheetViews>
  <sheetFormatPr defaultColWidth="9" defaultRowHeight="15"/>
  <cols>
    <col min="1" max="1" width="5.875" style="12" customWidth="1"/>
    <col min="2" max="2" width="7.625" style="1" customWidth="1"/>
    <col min="3" max="3" width="26.25" style="1" customWidth="1"/>
    <col min="4" max="4" width="6.75" style="1" customWidth="1"/>
    <col min="5" max="5" width="13.25" style="1" customWidth="1"/>
    <col min="6" max="6" width="12.375" style="1" customWidth="1"/>
    <col min="7" max="7" width="13.5" style="1" customWidth="1"/>
    <col min="8" max="8" width="10.25" style="2" customWidth="1"/>
    <col min="9" max="9" width="10" style="2" customWidth="1"/>
    <col min="10" max="10" width="10.375" style="3" customWidth="1"/>
    <col min="11" max="11" width="9.625" style="3" customWidth="1"/>
    <col min="12" max="12" width="10.25" style="3" customWidth="1"/>
    <col min="13" max="13" width="10" style="1" customWidth="1"/>
    <col min="14" max="14" width="11.5" style="1" customWidth="1"/>
    <col min="15" max="15" width="10.5" style="1" customWidth="1"/>
    <col min="16" max="16" width="9.75" style="1" customWidth="1"/>
    <col min="17" max="17" width="31.25" style="1" customWidth="1"/>
    <col min="18" max="18" width="10.5" style="1" customWidth="1"/>
    <col min="19" max="19" width="17.875" style="1" customWidth="1"/>
    <col min="20" max="16384" width="9" style="1"/>
  </cols>
  <sheetData>
    <row r="1" spans="1:19">
      <c r="A1" s="79" t="s">
        <v>210</v>
      </c>
      <c r="B1" s="79"/>
      <c r="C1" s="79"/>
      <c r="D1" s="79"/>
    </row>
    <row r="2" spans="1:19" s="4" customFormat="1" ht="16.5">
      <c r="A2" s="75" t="s">
        <v>211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6"/>
      <c r="Q2" s="75"/>
      <c r="R2" s="75"/>
      <c r="S2" s="75"/>
    </row>
    <row r="3" spans="1:19" ht="16.5">
      <c r="A3" s="77" t="s">
        <v>308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8"/>
      <c r="Q3" s="77"/>
      <c r="R3" s="77"/>
      <c r="S3" s="77"/>
    </row>
    <row r="5" spans="1:19">
      <c r="A5" s="74" t="s">
        <v>0</v>
      </c>
      <c r="B5" s="74" t="s">
        <v>1</v>
      </c>
      <c r="C5" s="74" t="s">
        <v>2</v>
      </c>
      <c r="D5" s="74" t="s">
        <v>3</v>
      </c>
      <c r="E5" s="74" t="s">
        <v>4</v>
      </c>
      <c r="F5" s="74" t="s">
        <v>5</v>
      </c>
      <c r="G5" s="74" t="s">
        <v>6</v>
      </c>
      <c r="H5" s="81" t="s">
        <v>7</v>
      </c>
      <c r="I5" s="81"/>
      <c r="J5" s="81" t="s">
        <v>8</v>
      </c>
      <c r="K5" s="81"/>
      <c r="L5" s="81"/>
      <c r="M5" s="82" t="s">
        <v>9</v>
      </c>
      <c r="N5" s="83"/>
      <c r="O5" s="83"/>
      <c r="P5" s="84"/>
      <c r="Q5" s="82" t="s">
        <v>10</v>
      </c>
      <c r="R5" s="84"/>
      <c r="S5" s="74" t="s">
        <v>31</v>
      </c>
    </row>
    <row r="6" spans="1:19" ht="41.25" customHeight="1">
      <c r="A6" s="80"/>
      <c r="B6" s="80"/>
      <c r="C6" s="80"/>
      <c r="D6" s="80"/>
      <c r="E6" s="80"/>
      <c r="F6" s="80"/>
      <c r="G6" s="80"/>
      <c r="H6" s="5" t="s">
        <v>11</v>
      </c>
      <c r="I6" s="5" t="s">
        <v>12</v>
      </c>
      <c r="J6" s="5" t="s">
        <v>13</v>
      </c>
      <c r="K6" s="5" t="s">
        <v>14</v>
      </c>
      <c r="L6" s="5" t="s">
        <v>15</v>
      </c>
      <c r="M6" s="6" t="s">
        <v>16</v>
      </c>
      <c r="N6" s="6" t="s">
        <v>17</v>
      </c>
      <c r="O6" s="6" t="s">
        <v>18</v>
      </c>
      <c r="P6" s="6" t="s">
        <v>19</v>
      </c>
      <c r="Q6" s="6" t="s">
        <v>20</v>
      </c>
      <c r="R6" s="6" t="s">
        <v>21</v>
      </c>
      <c r="S6" s="74"/>
    </row>
    <row r="7" spans="1:19" ht="75">
      <c r="A7" s="7">
        <v>1</v>
      </c>
      <c r="B7" s="8">
        <v>1729</v>
      </c>
      <c r="C7" s="23" t="s">
        <v>152</v>
      </c>
      <c r="D7" s="24" t="s">
        <v>153</v>
      </c>
      <c r="E7" s="25" t="s">
        <v>154</v>
      </c>
      <c r="F7" s="32">
        <v>909502168</v>
      </c>
      <c r="G7" s="26" t="s">
        <v>155</v>
      </c>
      <c r="H7" s="27" t="s">
        <v>156</v>
      </c>
      <c r="I7" s="27" t="s">
        <v>157</v>
      </c>
      <c r="J7" s="52" t="s">
        <v>207</v>
      </c>
      <c r="K7" s="52" t="s">
        <v>208</v>
      </c>
      <c r="L7" s="53" t="s">
        <v>209</v>
      </c>
      <c r="M7" s="33" t="s">
        <v>162</v>
      </c>
      <c r="N7" s="34"/>
      <c r="O7" s="35" t="s">
        <v>163</v>
      </c>
      <c r="P7" s="35" t="s">
        <v>164</v>
      </c>
      <c r="Q7" s="29" t="s">
        <v>165</v>
      </c>
      <c r="R7" s="9" t="s">
        <v>25</v>
      </c>
      <c r="S7" s="10" t="s">
        <v>185</v>
      </c>
    </row>
    <row r="8" spans="1:19" ht="75">
      <c r="A8" s="7">
        <v>2</v>
      </c>
      <c r="B8" s="8">
        <v>1730</v>
      </c>
      <c r="C8" s="23" t="s">
        <v>158</v>
      </c>
      <c r="D8" s="24" t="s">
        <v>153</v>
      </c>
      <c r="E8" s="28" t="s">
        <v>159</v>
      </c>
      <c r="F8" s="32">
        <v>909502168</v>
      </c>
      <c r="G8" s="26" t="s">
        <v>155</v>
      </c>
      <c r="H8" s="27" t="s">
        <v>156</v>
      </c>
      <c r="I8" s="27" t="s">
        <v>157</v>
      </c>
      <c r="J8" s="52" t="s">
        <v>207</v>
      </c>
      <c r="K8" s="52" t="s">
        <v>208</v>
      </c>
      <c r="L8" s="53" t="s">
        <v>209</v>
      </c>
      <c r="M8" s="33" t="s">
        <v>162</v>
      </c>
      <c r="N8" s="34"/>
      <c r="O8" s="35" t="s">
        <v>166</v>
      </c>
      <c r="P8" s="35" t="s">
        <v>167</v>
      </c>
      <c r="Q8" s="29" t="s">
        <v>168</v>
      </c>
      <c r="R8" s="11" t="s">
        <v>151</v>
      </c>
      <c r="S8" s="10" t="s">
        <v>185</v>
      </c>
    </row>
    <row r="9" spans="1:19" ht="75">
      <c r="A9" s="7">
        <v>3</v>
      </c>
      <c r="B9" s="8">
        <v>1731</v>
      </c>
      <c r="C9" s="23" t="s">
        <v>160</v>
      </c>
      <c r="D9" s="24" t="s">
        <v>153</v>
      </c>
      <c r="E9" s="28" t="s">
        <v>161</v>
      </c>
      <c r="F9" s="32">
        <v>909502168</v>
      </c>
      <c r="G9" s="26" t="s">
        <v>155</v>
      </c>
      <c r="H9" s="27" t="s">
        <v>156</v>
      </c>
      <c r="I9" s="27" t="s">
        <v>157</v>
      </c>
      <c r="J9" s="52" t="s">
        <v>207</v>
      </c>
      <c r="K9" s="52" t="s">
        <v>208</v>
      </c>
      <c r="L9" s="53" t="s">
        <v>209</v>
      </c>
      <c r="M9" s="33" t="s">
        <v>162</v>
      </c>
      <c r="N9" s="34"/>
      <c r="O9" s="35" t="s">
        <v>163</v>
      </c>
      <c r="P9" s="35" t="s">
        <v>164</v>
      </c>
      <c r="Q9" s="29" t="s">
        <v>168</v>
      </c>
      <c r="R9" s="11" t="s">
        <v>151</v>
      </c>
      <c r="S9" s="10" t="s">
        <v>185</v>
      </c>
    </row>
    <row r="10" spans="1:19" ht="75">
      <c r="A10" s="7">
        <v>4</v>
      </c>
      <c r="B10" s="8">
        <v>1732</v>
      </c>
      <c r="C10" s="23" t="s">
        <v>175</v>
      </c>
      <c r="D10" s="24" t="s">
        <v>153</v>
      </c>
      <c r="E10" s="28" t="s">
        <v>176</v>
      </c>
      <c r="F10" s="32">
        <v>909502168</v>
      </c>
      <c r="G10" s="26" t="s">
        <v>155</v>
      </c>
      <c r="H10" s="27" t="s">
        <v>156</v>
      </c>
      <c r="I10" s="27" t="s">
        <v>157</v>
      </c>
      <c r="J10" s="52" t="s">
        <v>207</v>
      </c>
      <c r="K10" s="52" t="s">
        <v>208</v>
      </c>
      <c r="L10" s="53" t="s">
        <v>209</v>
      </c>
      <c r="M10" s="33" t="s">
        <v>162</v>
      </c>
      <c r="N10" s="36"/>
      <c r="O10" s="35" t="s">
        <v>163</v>
      </c>
      <c r="P10" s="35" t="s">
        <v>164</v>
      </c>
      <c r="Q10" s="29" t="s">
        <v>169</v>
      </c>
      <c r="R10" s="9" t="s">
        <v>24</v>
      </c>
      <c r="S10" s="10" t="s">
        <v>185</v>
      </c>
    </row>
    <row r="11" spans="1:19" ht="75">
      <c r="A11" s="7">
        <v>5</v>
      </c>
      <c r="B11" s="8">
        <v>1733</v>
      </c>
      <c r="C11" s="23" t="s">
        <v>177</v>
      </c>
      <c r="D11" s="24" t="s">
        <v>153</v>
      </c>
      <c r="E11" s="25" t="s">
        <v>178</v>
      </c>
      <c r="F11" s="32">
        <v>909502168</v>
      </c>
      <c r="G11" s="26" t="s">
        <v>155</v>
      </c>
      <c r="H11" s="27" t="s">
        <v>156</v>
      </c>
      <c r="I11" s="27" t="s">
        <v>157</v>
      </c>
      <c r="J11" s="52" t="s">
        <v>207</v>
      </c>
      <c r="K11" s="52" t="s">
        <v>208</v>
      </c>
      <c r="L11" s="53" t="s">
        <v>209</v>
      </c>
      <c r="M11" s="35" t="s">
        <v>162</v>
      </c>
      <c r="N11" s="36"/>
      <c r="O11" s="35" t="s">
        <v>170</v>
      </c>
      <c r="P11" s="35" t="s">
        <v>171</v>
      </c>
      <c r="Q11" s="29" t="s">
        <v>172</v>
      </c>
      <c r="R11" s="9" t="s">
        <v>24</v>
      </c>
      <c r="S11" s="10" t="s">
        <v>185</v>
      </c>
    </row>
    <row r="12" spans="1:19" ht="75">
      <c r="A12" s="7">
        <v>6</v>
      </c>
      <c r="B12" s="8">
        <v>1734</v>
      </c>
      <c r="C12" s="23" t="s">
        <v>179</v>
      </c>
      <c r="D12" s="24" t="s">
        <v>153</v>
      </c>
      <c r="E12" s="28" t="s">
        <v>180</v>
      </c>
      <c r="F12" s="32">
        <v>909502168</v>
      </c>
      <c r="G12" s="26" t="s">
        <v>155</v>
      </c>
      <c r="H12" s="27" t="s">
        <v>156</v>
      </c>
      <c r="I12" s="27" t="s">
        <v>157</v>
      </c>
      <c r="J12" s="52" t="s">
        <v>207</v>
      </c>
      <c r="K12" s="52" t="s">
        <v>208</v>
      </c>
      <c r="L12" s="53" t="s">
        <v>209</v>
      </c>
      <c r="M12" s="35" t="s">
        <v>162</v>
      </c>
      <c r="N12" s="36"/>
      <c r="O12" s="35" t="s">
        <v>170</v>
      </c>
      <c r="P12" s="35" t="s">
        <v>171</v>
      </c>
      <c r="Q12" s="29" t="s">
        <v>173</v>
      </c>
      <c r="R12" s="9" t="s">
        <v>24</v>
      </c>
      <c r="S12" s="10" t="s">
        <v>185</v>
      </c>
    </row>
    <row r="13" spans="1:19" ht="75">
      <c r="A13" s="7">
        <v>7</v>
      </c>
      <c r="B13" s="8">
        <v>1735</v>
      </c>
      <c r="C13" s="31" t="s">
        <v>181</v>
      </c>
      <c r="D13" s="24" t="s">
        <v>153</v>
      </c>
      <c r="E13" s="28" t="s">
        <v>182</v>
      </c>
      <c r="F13" s="32">
        <v>909502168</v>
      </c>
      <c r="G13" s="26" t="s">
        <v>155</v>
      </c>
      <c r="H13" s="27" t="s">
        <v>156</v>
      </c>
      <c r="I13" s="27" t="s">
        <v>157</v>
      </c>
      <c r="J13" s="52" t="s">
        <v>207</v>
      </c>
      <c r="K13" s="52" t="s">
        <v>208</v>
      </c>
      <c r="L13" s="53" t="s">
        <v>209</v>
      </c>
      <c r="M13" s="35" t="s">
        <v>162</v>
      </c>
      <c r="N13" s="36"/>
      <c r="O13" s="35" t="s">
        <v>170</v>
      </c>
      <c r="P13" s="35" t="s">
        <v>171</v>
      </c>
      <c r="Q13" s="30" t="s">
        <v>174</v>
      </c>
      <c r="R13" s="9" t="s">
        <v>24</v>
      </c>
      <c r="S13" s="10" t="s">
        <v>185</v>
      </c>
    </row>
    <row r="14" spans="1:19" ht="75">
      <c r="A14" s="7">
        <v>8</v>
      </c>
      <c r="B14" s="8">
        <v>1736</v>
      </c>
      <c r="C14" s="31" t="s">
        <v>183</v>
      </c>
      <c r="D14" s="24" t="s">
        <v>153</v>
      </c>
      <c r="E14" s="25" t="s">
        <v>184</v>
      </c>
      <c r="F14" s="32">
        <v>909502168</v>
      </c>
      <c r="G14" s="26" t="s">
        <v>155</v>
      </c>
      <c r="H14" s="27" t="s">
        <v>156</v>
      </c>
      <c r="I14" s="27" t="s">
        <v>157</v>
      </c>
      <c r="J14" s="52" t="s">
        <v>207</v>
      </c>
      <c r="K14" s="52" t="s">
        <v>208</v>
      </c>
      <c r="L14" s="53" t="s">
        <v>209</v>
      </c>
      <c r="M14" s="35" t="s">
        <v>162</v>
      </c>
      <c r="N14" s="36"/>
      <c r="O14" s="35" t="s">
        <v>170</v>
      </c>
      <c r="P14" s="35" t="s">
        <v>171</v>
      </c>
      <c r="Q14" s="30" t="s">
        <v>174</v>
      </c>
      <c r="R14" s="9" t="s">
        <v>24</v>
      </c>
      <c r="S14" s="10" t="s">
        <v>185</v>
      </c>
    </row>
    <row r="15" spans="1:19" ht="75.75">
      <c r="A15" s="7">
        <v>9</v>
      </c>
      <c r="B15" s="8">
        <v>59</v>
      </c>
      <c r="C15" s="37" t="s">
        <v>186</v>
      </c>
      <c r="D15" s="38" t="s">
        <v>153</v>
      </c>
      <c r="E15" s="39" t="s">
        <v>187</v>
      </c>
      <c r="F15" s="40">
        <v>933732738</v>
      </c>
      <c r="G15" s="41" t="s">
        <v>188</v>
      </c>
      <c r="H15" s="27" t="s">
        <v>156</v>
      </c>
      <c r="I15" s="27" t="s">
        <v>157</v>
      </c>
      <c r="J15" s="52" t="s">
        <v>207</v>
      </c>
      <c r="K15" s="52" t="s">
        <v>208</v>
      </c>
      <c r="L15" s="53" t="s">
        <v>209</v>
      </c>
      <c r="M15" s="38" t="s">
        <v>193</v>
      </c>
      <c r="N15" s="38" t="s">
        <v>194</v>
      </c>
      <c r="O15" s="38"/>
      <c r="P15" s="38" t="s">
        <v>195</v>
      </c>
      <c r="Q15" s="50" t="s">
        <v>197</v>
      </c>
      <c r="R15" s="49" t="s">
        <v>128</v>
      </c>
      <c r="S15" s="10" t="s">
        <v>185</v>
      </c>
    </row>
    <row r="16" spans="1:19" ht="75">
      <c r="A16" s="7">
        <v>10</v>
      </c>
      <c r="B16" s="8">
        <v>60</v>
      </c>
      <c r="C16" s="37" t="s">
        <v>189</v>
      </c>
      <c r="D16" s="38" t="s">
        <v>190</v>
      </c>
      <c r="E16" s="42">
        <v>27586</v>
      </c>
      <c r="F16" s="40">
        <v>793221032</v>
      </c>
      <c r="G16" s="41" t="s">
        <v>188</v>
      </c>
      <c r="H16" s="27" t="s">
        <v>156</v>
      </c>
      <c r="I16" s="27" t="s">
        <v>157</v>
      </c>
      <c r="J16" s="52" t="s">
        <v>207</v>
      </c>
      <c r="K16" s="52" t="s">
        <v>208</v>
      </c>
      <c r="L16" s="53" t="s">
        <v>209</v>
      </c>
      <c r="M16" s="38" t="s">
        <v>193</v>
      </c>
      <c r="N16" s="38" t="s">
        <v>196</v>
      </c>
      <c r="O16" s="38"/>
      <c r="P16" s="38" t="s">
        <v>195</v>
      </c>
      <c r="Q16" s="50" t="s">
        <v>198</v>
      </c>
      <c r="R16" s="51" t="s">
        <v>24</v>
      </c>
      <c r="S16" s="10" t="s">
        <v>185</v>
      </c>
    </row>
    <row r="17" spans="1:19" ht="75">
      <c r="A17" s="7">
        <v>11</v>
      </c>
      <c r="B17" s="8">
        <v>61</v>
      </c>
      <c r="C17" s="37" t="s">
        <v>191</v>
      </c>
      <c r="D17" s="38" t="s">
        <v>153</v>
      </c>
      <c r="E17" s="39" t="s">
        <v>192</v>
      </c>
      <c r="F17" s="40">
        <v>793221032</v>
      </c>
      <c r="G17" s="41" t="s">
        <v>188</v>
      </c>
      <c r="H17" s="27" t="s">
        <v>156</v>
      </c>
      <c r="I17" s="27" t="s">
        <v>157</v>
      </c>
      <c r="J17" s="52" t="s">
        <v>207</v>
      </c>
      <c r="K17" s="52" t="s">
        <v>208</v>
      </c>
      <c r="L17" s="53" t="s">
        <v>209</v>
      </c>
      <c r="M17" s="38" t="s">
        <v>193</v>
      </c>
      <c r="N17" s="38" t="s">
        <v>196</v>
      </c>
      <c r="O17" s="38"/>
      <c r="P17" s="38" t="s">
        <v>195</v>
      </c>
      <c r="Q17" s="50" t="s">
        <v>198</v>
      </c>
      <c r="R17" s="51" t="s">
        <v>24</v>
      </c>
      <c r="S17" s="10" t="s">
        <v>185</v>
      </c>
    </row>
    <row r="18" spans="1:19" ht="75.75">
      <c r="A18" s="7">
        <v>12</v>
      </c>
      <c r="B18" s="8">
        <v>113</v>
      </c>
      <c r="C18" s="43" t="s">
        <v>199</v>
      </c>
      <c r="D18" s="44" t="s">
        <v>153</v>
      </c>
      <c r="E18" s="45" t="s">
        <v>200</v>
      </c>
      <c r="F18" s="46" t="s">
        <v>201</v>
      </c>
      <c r="G18" s="47" t="s">
        <v>202</v>
      </c>
      <c r="H18" s="46" t="s">
        <v>156</v>
      </c>
      <c r="I18" s="46" t="s">
        <v>157</v>
      </c>
      <c r="J18" s="52" t="s">
        <v>207</v>
      </c>
      <c r="K18" s="52" t="s">
        <v>208</v>
      </c>
      <c r="L18" s="53" t="s">
        <v>209</v>
      </c>
      <c r="M18" s="48" t="s">
        <v>203</v>
      </c>
      <c r="N18" s="48"/>
      <c r="O18" s="48" t="s">
        <v>204</v>
      </c>
      <c r="P18" s="47" t="s">
        <v>205</v>
      </c>
      <c r="Q18" s="50" t="s">
        <v>206</v>
      </c>
      <c r="R18" s="49" t="s">
        <v>66</v>
      </c>
      <c r="S18" s="10" t="s">
        <v>185</v>
      </c>
    </row>
    <row r="19" spans="1:19" ht="75">
      <c r="A19" s="7">
        <v>13</v>
      </c>
      <c r="B19" s="55" t="s">
        <v>212</v>
      </c>
      <c r="C19" s="55" t="s">
        <v>213</v>
      </c>
      <c r="D19" s="54" t="s">
        <v>153</v>
      </c>
      <c r="E19" s="56" t="s">
        <v>214</v>
      </c>
      <c r="F19" s="57" t="s">
        <v>215</v>
      </c>
      <c r="G19" s="9" t="s">
        <v>216</v>
      </c>
      <c r="H19" s="58">
        <v>44317</v>
      </c>
      <c r="I19" s="58">
        <v>44338</v>
      </c>
      <c r="J19" s="58">
        <v>44319</v>
      </c>
      <c r="K19" s="58">
        <v>44329</v>
      </c>
      <c r="L19" s="58">
        <v>44336</v>
      </c>
      <c r="M19" s="59" t="s">
        <v>217</v>
      </c>
      <c r="N19" s="55" t="s">
        <v>218</v>
      </c>
      <c r="O19" s="60" t="s">
        <v>219</v>
      </c>
      <c r="P19" s="55" t="s">
        <v>220</v>
      </c>
      <c r="Q19" s="61" t="s">
        <v>221</v>
      </c>
      <c r="R19" s="62" t="s">
        <v>24</v>
      </c>
      <c r="S19" s="9" t="s">
        <v>222</v>
      </c>
    </row>
    <row r="20" spans="1:19" ht="75">
      <c r="A20" s="7">
        <v>14</v>
      </c>
      <c r="B20" s="55" t="s">
        <v>212</v>
      </c>
      <c r="C20" s="63" t="s">
        <v>223</v>
      </c>
      <c r="D20" s="54" t="s">
        <v>153</v>
      </c>
      <c r="E20" s="64" t="s">
        <v>224</v>
      </c>
      <c r="F20" s="65" t="s">
        <v>225</v>
      </c>
      <c r="G20" s="9" t="s">
        <v>216</v>
      </c>
      <c r="H20" s="58">
        <v>44317</v>
      </c>
      <c r="I20" s="58">
        <v>44338</v>
      </c>
      <c r="J20" s="58">
        <v>44319</v>
      </c>
      <c r="K20" s="58">
        <v>44329</v>
      </c>
      <c r="L20" s="58">
        <v>44336</v>
      </c>
      <c r="M20" s="59" t="s">
        <v>217</v>
      </c>
      <c r="N20" s="55" t="s">
        <v>218</v>
      </c>
      <c r="O20" s="60" t="s">
        <v>219</v>
      </c>
      <c r="P20" s="55" t="s">
        <v>220</v>
      </c>
      <c r="Q20" s="61" t="s">
        <v>226</v>
      </c>
      <c r="R20" s="62" t="s">
        <v>24</v>
      </c>
      <c r="S20" s="9" t="s">
        <v>222</v>
      </c>
    </row>
    <row r="21" spans="1:19" ht="75">
      <c r="A21" s="7">
        <v>15</v>
      </c>
      <c r="B21" s="55" t="s">
        <v>227</v>
      </c>
      <c r="C21" s="63" t="s">
        <v>228</v>
      </c>
      <c r="D21" s="54" t="s">
        <v>153</v>
      </c>
      <c r="E21" s="64">
        <v>30996</v>
      </c>
      <c r="F21" s="65" t="s">
        <v>229</v>
      </c>
      <c r="G21" s="9" t="s">
        <v>230</v>
      </c>
      <c r="H21" s="58">
        <v>44317</v>
      </c>
      <c r="I21" s="58">
        <v>44338</v>
      </c>
      <c r="J21" s="58">
        <v>44319</v>
      </c>
      <c r="K21" s="58">
        <v>44329</v>
      </c>
      <c r="L21" s="58">
        <v>44336</v>
      </c>
      <c r="M21" s="59" t="s">
        <v>217</v>
      </c>
      <c r="N21" s="55" t="s">
        <v>218</v>
      </c>
      <c r="O21" s="60" t="s">
        <v>219</v>
      </c>
      <c r="P21" s="55" t="s">
        <v>220</v>
      </c>
      <c r="Q21" s="61" t="s">
        <v>231</v>
      </c>
      <c r="R21" s="62" t="s">
        <v>24</v>
      </c>
      <c r="S21" s="9" t="s">
        <v>222</v>
      </c>
    </row>
    <row r="22" spans="1:19" ht="75">
      <c r="A22" s="7">
        <v>16</v>
      </c>
      <c r="B22" s="55" t="s">
        <v>232</v>
      </c>
      <c r="C22" s="63" t="s">
        <v>233</v>
      </c>
      <c r="D22" s="54" t="s">
        <v>153</v>
      </c>
      <c r="E22" s="64">
        <v>23070</v>
      </c>
      <c r="F22" s="65" t="s">
        <v>234</v>
      </c>
      <c r="G22" s="9" t="s">
        <v>230</v>
      </c>
      <c r="H22" s="58">
        <v>44317</v>
      </c>
      <c r="I22" s="58">
        <v>44338</v>
      </c>
      <c r="J22" s="58">
        <v>44319</v>
      </c>
      <c r="K22" s="58">
        <v>44329</v>
      </c>
      <c r="L22" s="58">
        <v>44336</v>
      </c>
      <c r="M22" s="59" t="s">
        <v>217</v>
      </c>
      <c r="N22" s="55" t="s">
        <v>218</v>
      </c>
      <c r="O22" s="60" t="s">
        <v>219</v>
      </c>
      <c r="P22" s="55" t="s">
        <v>220</v>
      </c>
      <c r="Q22" s="61" t="s">
        <v>235</v>
      </c>
      <c r="R22" s="62" t="s">
        <v>24</v>
      </c>
      <c r="S22" s="9" t="s">
        <v>222</v>
      </c>
    </row>
    <row r="23" spans="1:19" ht="75">
      <c r="A23" s="7">
        <v>17</v>
      </c>
      <c r="B23" s="55" t="s">
        <v>236</v>
      </c>
      <c r="C23" s="55" t="s">
        <v>237</v>
      </c>
      <c r="D23" s="54" t="s">
        <v>153</v>
      </c>
      <c r="E23" s="66">
        <v>34474</v>
      </c>
      <c r="F23" s="65" t="s">
        <v>234</v>
      </c>
      <c r="G23" s="9" t="s">
        <v>230</v>
      </c>
      <c r="H23" s="58">
        <v>44317</v>
      </c>
      <c r="I23" s="58">
        <v>44338</v>
      </c>
      <c r="J23" s="58">
        <v>44319</v>
      </c>
      <c r="K23" s="58">
        <v>44329</v>
      </c>
      <c r="L23" s="58">
        <v>44336</v>
      </c>
      <c r="M23" s="59" t="s">
        <v>217</v>
      </c>
      <c r="N23" s="55" t="s">
        <v>218</v>
      </c>
      <c r="O23" s="60" t="s">
        <v>219</v>
      </c>
      <c r="P23" s="55" t="s">
        <v>220</v>
      </c>
      <c r="Q23" s="61" t="s">
        <v>235</v>
      </c>
      <c r="R23" s="62" t="s">
        <v>24</v>
      </c>
      <c r="S23" s="9" t="s">
        <v>222</v>
      </c>
    </row>
    <row r="24" spans="1:19" ht="75">
      <c r="A24" s="7">
        <v>18</v>
      </c>
      <c r="B24" s="55" t="s">
        <v>238</v>
      </c>
      <c r="C24" s="63" t="s">
        <v>239</v>
      </c>
      <c r="D24" s="67" t="s">
        <v>153</v>
      </c>
      <c r="E24" s="64" t="s">
        <v>240</v>
      </c>
      <c r="F24" s="65" t="s">
        <v>241</v>
      </c>
      <c r="G24" s="9" t="s">
        <v>242</v>
      </c>
      <c r="H24" s="58">
        <v>44317</v>
      </c>
      <c r="I24" s="58">
        <v>44338</v>
      </c>
      <c r="J24" s="58">
        <v>44319</v>
      </c>
      <c r="K24" s="58">
        <v>44329</v>
      </c>
      <c r="L24" s="58">
        <v>44336</v>
      </c>
      <c r="M24" s="59" t="s">
        <v>217</v>
      </c>
      <c r="N24" s="55" t="s">
        <v>243</v>
      </c>
      <c r="O24" s="60" t="s">
        <v>244</v>
      </c>
      <c r="P24" s="55" t="s">
        <v>245</v>
      </c>
      <c r="Q24" s="61" t="s">
        <v>246</v>
      </c>
      <c r="R24" s="62" t="s">
        <v>22</v>
      </c>
      <c r="S24" s="9" t="s">
        <v>222</v>
      </c>
    </row>
    <row r="25" spans="1:19" ht="75">
      <c r="A25" s="7">
        <v>19</v>
      </c>
      <c r="B25" s="55" t="s">
        <v>247</v>
      </c>
      <c r="C25" s="55" t="s">
        <v>248</v>
      </c>
      <c r="D25" s="54" t="s">
        <v>153</v>
      </c>
      <c r="E25" s="67">
        <v>30291</v>
      </c>
      <c r="F25" s="68" t="s">
        <v>249</v>
      </c>
      <c r="G25" s="9" t="s">
        <v>250</v>
      </c>
      <c r="H25" s="58">
        <v>44317</v>
      </c>
      <c r="I25" s="58">
        <v>44338</v>
      </c>
      <c r="J25" s="58">
        <v>44319</v>
      </c>
      <c r="K25" s="58">
        <v>44329</v>
      </c>
      <c r="L25" s="58">
        <v>44336</v>
      </c>
      <c r="M25" s="59" t="s">
        <v>217</v>
      </c>
      <c r="N25" s="55" t="s">
        <v>251</v>
      </c>
      <c r="O25" s="60" t="s">
        <v>163</v>
      </c>
      <c r="P25" s="55" t="s">
        <v>252</v>
      </c>
      <c r="Q25" s="61" t="s">
        <v>253</v>
      </c>
      <c r="R25" s="62" t="s">
        <v>49</v>
      </c>
      <c r="S25" s="9" t="s">
        <v>222</v>
      </c>
    </row>
    <row r="26" spans="1:19" ht="90">
      <c r="A26" s="7">
        <v>20</v>
      </c>
      <c r="B26" s="55" t="s">
        <v>254</v>
      </c>
      <c r="C26" s="55" t="s">
        <v>255</v>
      </c>
      <c r="D26" s="54" t="s">
        <v>256</v>
      </c>
      <c r="E26" s="67">
        <v>35230</v>
      </c>
      <c r="F26" s="68" t="s">
        <v>257</v>
      </c>
      <c r="G26" s="9" t="s">
        <v>250</v>
      </c>
      <c r="H26" s="58">
        <v>44317</v>
      </c>
      <c r="I26" s="58">
        <v>44338</v>
      </c>
      <c r="J26" s="58">
        <v>44319</v>
      </c>
      <c r="K26" s="58">
        <v>44329</v>
      </c>
      <c r="L26" s="58">
        <v>44336</v>
      </c>
      <c r="M26" s="59" t="s">
        <v>217</v>
      </c>
      <c r="N26" s="55" t="s">
        <v>258</v>
      </c>
      <c r="O26" s="60" t="s">
        <v>259</v>
      </c>
      <c r="P26" s="55" t="s">
        <v>260</v>
      </c>
      <c r="Q26" s="61" t="s">
        <v>261</v>
      </c>
      <c r="R26" s="62" t="s">
        <v>24</v>
      </c>
      <c r="S26" s="9" t="s">
        <v>222</v>
      </c>
    </row>
    <row r="27" spans="1:19" ht="75">
      <c r="A27" s="7">
        <v>21</v>
      </c>
      <c r="B27" s="55" t="s">
        <v>262</v>
      </c>
      <c r="C27" s="55" t="s">
        <v>263</v>
      </c>
      <c r="D27" s="67" t="s">
        <v>153</v>
      </c>
      <c r="E27" s="66" t="s">
        <v>264</v>
      </c>
      <c r="F27" s="69" t="s">
        <v>265</v>
      </c>
      <c r="G27" s="9" t="s">
        <v>266</v>
      </c>
      <c r="H27" s="58">
        <v>44317</v>
      </c>
      <c r="I27" s="58">
        <v>44338</v>
      </c>
      <c r="J27" s="58">
        <v>44319</v>
      </c>
      <c r="K27" s="58">
        <v>44329</v>
      </c>
      <c r="L27" s="58">
        <v>44336</v>
      </c>
      <c r="M27" s="59" t="s">
        <v>217</v>
      </c>
      <c r="N27" s="55" t="s">
        <v>267</v>
      </c>
      <c r="O27" s="60" t="s">
        <v>268</v>
      </c>
      <c r="P27" s="55" t="s">
        <v>269</v>
      </c>
      <c r="Q27" s="61" t="s">
        <v>270</v>
      </c>
      <c r="R27" s="62" t="s">
        <v>70</v>
      </c>
      <c r="S27" s="9" t="s">
        <v>222</v>
      </c>
    </row>
    <row r="28" spans="1:19" ht="75">
      <c r="A28" s="7">
        <v>22</v>
      </c>
      <c r="B28" s="55" t="s">
        <v>271</v>
      </c>
      <c r="C28" s="55" t="s">
        <v>272</v>
      </c>
      <c r="D28" s="67" t="s">
        <v>153</v>
      </c>
      <c r="E28" s="67">
        <v>33579</v>
      </c>
      <c r="F28" s="68" t="s">
        <v>273</v>
      </c>
      <c r="G28" s="9" t="s">
        <v>274</v>
      </c>
      <c r="H28" s="58">
        <v>44317</v>
      </c>
      <c r="I28" s="58">
        <v>44338</v>
      </c>
      <c r="J28" s="58">
        <v>44319</v>
      </c>
      <c r="K28" s="58">
        <v>44329</v>
      </c>
      <c r="L28" s="58">
        <v>44336</v>
      </c>
      <c r="M28" s="59" t="s">
        <v>217</v>
      </c>
      <c r="N28" s="55" t="s">
        <v>275</v>
      </c>
      <c r="O28" s="60" t="s">
        <v>244</v>
      </c>
      <c r="P28" s="55" t="s">
        <v>245</v>
      </c>
      <c r="Q28" s="61" t="s">
        <v>276</v>
      </c>
      <c r="R28" s="62" t="s">
        <v>128</v>
      </c>
      <c r="S28" s="9" t="s">
        <v>222</v>
      </c>
    </row>
    <row r="29" spans="1:19" ht="75">
      <c r="A29" s="7">
        <v>23</v>
      </c>
      <c r="B29" s="55" t="s">
        <v>277</v>
      </c>
      <c r="C29" s="55" t="s">
        <v>278</v>
      </c>
      <c r="D29" s="67" t="s">
        <v>153</v>
      </c>
      <c r="E29" s="66" t="s">
        <v>279</v>
      </c>
      <c r="F29" s="68" t="s">
        <v>273</v>
      </c>
      <c r="G29" s="9" t="s">
        <v>274</v>
      </c>
      <c r="H29" s="58">
        <v>44317</v>
      </c>
      <c r="I29" s="58">
        <v>44338</v>
      </c>
      <c r="J29" s="58">
        <v>44319</v>
      </c>
      <c r="K29" s="58">
        <v>44329</v>
      </c>
      <c r="L29" s="58">
        <v>44336</v>
      </c>
      <c r="M29" s="59" t="s">
        <v>217</v>
      </c>
      <c r="N29" s="55" t="s">
        <v>275</v>
      </c>
      <c r="O29" s="60" t="s">
        <v>244</v>
      </c>
      <c r="P29" s="55" t="s">
        <v>245</v>
      </c>
      <c r="Q29" s="61" t="s">
        <v>280</v>
      </c>
      <c r="R29" s="62" t="s">
        <v>128</v>
      </c>
      <c r="S29" s="9" t="s">
        <v>222</v>
      </c>
    </row>
    <row r="30" spans="1:19" ht="75">
      <c r="A30" s="7">
        <v>24</v>
      </c>
      <c r="B30" s="55" t="s">
        <v>281</v>
      </c>
      <c r="C30" s="55" t="s">
        <v>282</v>
      </c>
      <c r="D30" s="67" t="s">
        <v>153</v>
      </c>
      <c r="E30" s="66" t="s">
        <v>283</v>
      </c>
      <c r="F30" s="68" t="s">
        <v>273</v>
      </c>
      <c r="G30" s="9" t="s">
        <v>274</v>
      </c>
      <c r="H30" s="58">
        <v>44317</v>
      </c>
      <c r="I30" s="58">
        <v>44338</v>
      </c>
      <c r="J30" s="58">
        <v>44319</v>
      </c>
      <c r="K30" s="58">
        <v>44329</v>
      </c>
      <c r="L30" s="58">
        <v>44336</v>
      </c>
      <c r="M30" s="59" t="s">
        <v>217</v>
      </c>
      <c r="N30" s="55" t="s">
        <v>275</v>
      </c>
      <c r="O30" s="60" t="s">
        <v>244</v>
      </c>
      <c r="P30" s="55" t="s">
        <v>245</v>
      </c>
      <c r="Q30" s="61" t="s">
        <v>280</v>
      </c>
      <c r="R30" s="62" t="s">
        <v>128</v>
      </c>
      <c r="S30" s="9" t="s">
        <v>222</v>
      </c>
    </row>
    <row r="31" spans="1:19" ht="75">
      <c r="A31" s="7">
        <v>25</v>
      </c>
      <c r="B31" s="54" t="s">
        <v>284</v>
      </c>
      <c r="C31" s="55" t="s">
        <v>285</v>
      </c>
      <c r="D31" s="67" t="s">
        <v>153</v>
      </c>
      <c r="E31" s="66" t="s">
        <v>286</v>
      </c>
      <c r="F31" s="69" t="s">
        <v>287</v>
      </c>
      <c r="G31" s="9" t="s">
        <v>288</v>
      </c>
      <c r="H31" s="58">
        <v>44316</v>
      </c>
      <c r="I31" s="58">
        <v>44337</v>
      </c>
      <c r="J31" s="58">
        <v>44318</v>
      </c>
      <c r="K31" s="58">
        <v>44328</v>
      </c>
      <c r="L31" s="58">
        <v>44335</v>
      </c>
      <c r="M31" s="59" t="s">
        <v>217</v>
      </c>
      <c r="N31" s="9" t="s">
        <v>289</v>
      </c>
      <c r="O31" s="60" t="s">
        <v>290</v>
      </c>
      <c r="P31" s="9" t="s">
        <v>291</v>
      </c>
      <c r="Q31" s="62" t="s">
        <v>292</v>
      </c>
      <c r="R31" s="9" t="s">
        <v>27</v>
      </c>
      <c r="S31" s="9" t="s">
        <v>293</v>
      </c>
    </row>
    <row r="32" spans="1:19" ht="75">
      <c r="A32" s="7">
        <v>26</v>
      </c>
      <c r="B32" s="7" t="s">
        <v>294</v>
      </c>
      <c r="C32" s="55" t="s">
        <v>295</v>
      </c>
      <c r="D32" s="55" t="s">
        <v>256</v>
      </c>
      <c r="E32" s="66" t="s">
        <v>296</v>
      </c>
      <c r="F32" s="60" t="s">
        <v>297</v>
      </c>
      <c r="G32" s="9" t="s">
        <v>298</v>
      </c>
      <c r="H32" s="58">
        <v>44316</v>
      </c>
      <c r="I32" s="58">
        <v>44337</v>
      </c>
      <c r="J32" s="58">
        <v>44318</v>
      </c>
      <c r="K32" s="58">
        <v>44328</v>
      </c>
      <c r="L32" s="58">
        <v>44335</v>
      </c>
      <c r="M32" s="59" t="s">
        <v>217</v>
      </c>
      <c r="N32" s="9" t="s">
        <v>299</v>
      </c>
      <c r="O32" s="9" t="s">
        <v>300</v>
      </c>
      <c r="P32" s="9" t="s">
        <v>220</v>
      </c>
      <c r="Q32" s="61" t="s">
        <v>301</v>
      </c>
      <c r="R32" s="9" t="s">
        <v>151</v>
      </c>
      <c r="S32" s="9" t="s">
        <v>293</v>
      </c>
    </row>
    <row r="33" spans="1:19" ht="75">
      <c r="A33" s="7">
        <v>27</v>
      </c>
      <c r="B33" s="7" t="s">
        <v>294</v>
      </c>
      <c r="C33" s="55" t="s">
        <v>302</v>
      </c>
      <c r="D33" s="55" t="s">
        <v>256</v>
      </c>
      <c r="E33" s="66" t="s">
        <v>303</v>
      </c>
      <c r="F33" s="60" t="s">
        <v>304</v>
      </c>
      <c r="G33" s="9" t="s">
        <v>298</v>
      </c>
      <c r="H33" s="58">
        <v>44316</v>
      </c>
      <c r="I33" s="58">
        <v>44337</v>
      </c>
      <c r="J33" s="58">
        <v>44318</v>
      </c>
      <c r="K33" s="58">
        <v>44328</v>
      </c>
      <c r="L33" s="58">
        <v>44335</v>
      </c>
      <c r="M33" s="59" t="s">
        <v>217</v>
      </c>
      <c r="N33" s="9" t="s">
        <v>305</v>
      </c>
      <c r="O33" s="9" t="s">
        <v>306</v>
      </c>
      <c r="P33" s="9" t="s">
        <v>260</v>
      </c>
      <c r="Q33" s="61" t="s">
        <v>307</v>
      </c>
      <c r="R33" s="62" t="s">
        <v>24</v>
      </c>
      <c r="S33" s="9" t="s">
        <v>293</v>
      </c>
    </row>
  </sheetData>
  <autoFilter ref="A6:S18"/>
  <mergeCells count="15">
    <mergeCell ref="S5:S6"/>
    <mergeCell ref="A2:S2"/>
    <mergeCell ref="A3:S3"/>
    <mergeCell ref="A1:D1"/>
    <mergeCell ref="A5:A6"/>
    <mergeCell ref="B5:B6"/>
    <mergeCell ref="C5:C6"/>
    <mergeCell ref="D5:D6"/>
    <mergeCell ref="E5:E6"/>
    <mergeCell ref="F5:F6"/>
    <mergeCell ref="G5:G6"/>
    <mergeCell ref="H5:I5"/>
    <mergeCell ref="J5:L5"/>
    <mergeCell ref="M5:P5"/>
    <mergeCell ref="Q5:R5"/>
  </mergeCells>
  <pageMargins left="0.19685039370078741" right="0.19685039370078741" top="0.23622047244094491" bottom="0.23622047244094491" header="3.937007874015748E-2" footer="3.937007874015748E-2"/>
  <pageSetup paperSize="9"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Tổng số theo địa phương</vt:lpstr>
      <vt:lpstr>Ds hoàn thành cách ly</vt:lpstr>
      <vt:lpstr>'Ds hoàn thành cách ly'!Print_Titles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Vanthu_di</cp:lastModifiedBy>
  <cp:lastPrinted>2021-05-23T04:25:51Z</cp:lastPrinted>
  <dcterms:created xsi:type="dcterms:W3CDTF">2021-05-12T14:43:51Z</dcterms:created>
  <dcterms:modified xsi:type="dcterms:W3CDTF">2021-05-23T04:25:55Z</dcterms:modified>
</cp:coreProperties>
</file>