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ANG - ĐOÀN\HỘI NGHỊ CBCC\Hoi nghi CCNLĐ 2023\Tài liệu HN CC, NLĐ 2023\"/>
    </mc:Choice>
  </mc:AlternateContent>
  <bookViews>
    <workbookView xWindow="-120" yWindow="-120" windowWidth="19440" windowHeight="11160" activeTab="4"/>
  </bookViews>
  <sheets>
    <sheet name="KH 22" sheetId="1" r:id="rId1"/>
    <sheet name="kh2023" sheetId="4" r:id="rId2"/>
    <sheet name="bc 2022" sheetId="2" r:id="rId3"/>
    <sheet name="hỖ TRỢ" sheetId="3" r:id="rId4"/>
    <sheet name="Sheet1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" l="1"/>
  <c r="C36" i="2"/>
  <c r="C33" i="2"/>
  <c r="C30" i="2"/>
  <c r="C27" i="2"/>
  <c r="C26" i="2"/>
  <c r="C24" i="2"/>
  <c r="C23" i="2"/>
  <c r="C22" i="2"/>
  <c r="C21" i="2"/>
  <c r="C20" i="2"/>
  <c r="C19" i="2"/>
  <c r="C17" i="2"/>
  <c r="C16" i="2"/>
  <c r="C15" i="2"/>
  <c r="C33" i="4"/>
  <c r="D33" i="4" s="1"/>
  <c r="D28" i="4"/>
  <c r="D16" i="4"/>
  <c r="C27" i="4"/>
  <c r="D27" i="4" s="1"/>
  <c r="C17" i="4"/>
  <c r="C30" i="4" l="1"/>
  <c r="C19" i="4"/>
  <c r="D19" i="4" s="1"/>
  <c r="C26" i="4"/>
  <c r="C20" i="4"/>
  <c r="C36" i="4"/>
  <c r="C22" i="4"/>
  <c r="D22" i="4" s="1"/>
  <c r="C23" i="4"/>
  <c r="D23" i="4" s="1"/>
  <c r="C21" i="4"/>
  <c r="C24" i="4"/>
  <c r="D24" i="4" s="1"/>
  <c r="C15" i="4"/>
  <c r="D15" i="4" s="1"/>
  <c r="D18" i="4" l="1"/>
  <c r="D25" i="4"/>
  <c r="D26" i="4"/>
  <c r="D31" i="4"/>
  <c r="D32" i="4"/>
  <c r="D34" i="4"/>
  <c r="D35" i="4"/>
  <c r="D37" i="4"/>
  <c r="D39" i="4"/>
  <c r="D40" i="4"/>
  <c r="D36" i="4"/>
  <c r="D30" i="4"/>
  <c r="D21" i="4"/>
  <c r="D20" i="4"/>
  <c r="C16" i="4"/>
  <c r="C10" i="4"/>
  <c r="C8" i="4"/>
  <c r="C11" i="4" l="1"/>
  <c r="D43" i="4"/>
  <c r="C43" i="4"/>
  <c r="C12" i="3"/>
  <c r="C42" i="2" l="1"/>
  <c r="C10" i="2" l="1"/>
  <c r="C8" i="2"/>
  <c r="C11" i="2" s="1"/>
  <c r="C44" i="2" s="1"/>
  <c r="C11" i="3" l="1"/>
  <c r="C20" i="3" s="1"/>
  <c r="D24" i="1" l="1"/>
  <c r="D53" i="1" l="1"/>
  <c r="E43" i="1"/>
  <c r="E42" i="1"/>
  <c r="D22" i="1"/>
  <c r="D21" i="1"/>
  <c r="D14" i="1"/>
  <c r="D8" i="1"/>
  <c r="D10" i="1" s="1"/>
  <c r="C9" i="1"/>
  <c r="C10" i="1" s="1"/>
  <c r="C32" i="1"/>
  <c r="D29" i="1"/>
  <c r="D28" i="1"/>
  <c r="C20" i="1"/>
  <c r="D20" i="1" s="1"/>
  <c r="C16" i="1"/>
  <c r="D27" i="1"/>
  <c r="D26" i="1"/>
  <c r="D19" i="1"/>
  <c r="D17" i="1"/>
  <c r="C47" i="1" l="1"/>
  <c r="D16" i="1"/>
  <c r="E47" i="1"/>
  <c r="D15" i="1"/>
  <c r="D47" i="1" s="1"/>
</calcChain>
</file>

<file path=xl/sharedStrings.xml><?xml version="1.0" encoding="utf-8"?>
<sst xmlns="http://schemas.openxmlformats.org/spreadsheetml/2006/main" count="174" uniqueCount="125">
  <si>
    <t xml:space="preserve">UBND TỈNH BÌNH PHƯỚC                                                           </t>
  </si>
  <si>
    <t>CỘNG HÒA XÃ HỘI CHỦ NGHĨA VIỆT NAM</t>
  </si>
  <si>
    <t xml:space="preserve">         BAN DÂN TỘC</t>
  </si>
  <si>
    <t xml:space="preserve">    Độc lập - Tự do - Hạnh phúc</t>
  </si>
  <si>
    <t>Năm</t>
  </si>
  <si>
    <t xml:space="preserve">Kinh phí được cấp </t>
  </si>
  <si>
    <t>10% tiết kiệm tăng lương</t>
  </si>
  <si>
    <t>Số tiền được sử dụng</t>
  </si>
  <si>
    <t>STT</t>
  </si>
  <si>
    <t>Nội dung chi</t>
  </si>
  <si>
    <t>DỰ kiến chi bù
 từ các khoản tiết kiệm khác</t>
  </si>
  <si>
    <t>Tiền điện</t>
  </si>
  <si>
    <t>Tiền nước uống, trà, vòng hoa, lẳng hoa</t>
  </si>
  <si>
    <t>Tiền rác</t>
  </si>
  <si>
    <t>Khoán điện thoại lãnh đạo ban</t>
  </si>
  <si>
    <t>Đăng kiểm xe, phí chuyển lương</t>
  </si>
  <si>
    <t>Sửa máy tính, máy in, thay thế hư hỏng</t>
  </si>
  <si>
    <t xml:space="preserve">Bảo hiểm xe </t>
  </si>
  <si>
    <t>Phần mềm kế toán</t>
  </si>
  <si>
    <t>Tiền mua hoa, đồ chưng tết</t>
  </si>
  <si>
    <t>Tiền họp mặt đầu năm</t>
  </si>
  <si>
    <t>Chi hỗ trợ trang phục</t>
  </si>
  <si>
    <t>Đóng góp khối thi đua số 6</t>
  </si>
  <si>
    <t>Chi hỗ trợ các ngày lễ, tết, hiếu hỉ.. (8/3,30/4, 2/9,…)</t>
  </si>
  <si>
    <t>Tổng cộng</t>
  </si>
  <si>
    <t>Trừ 10% tiết kiệm tăng lương</t>
  </si>
  <si>
    <t>Tiền công văn</t>
  </si>
  <si>
    <t>Tiền internet, cáp truyền hình, chữ ký số</t>
  </si>
  <si>
    <t>Tiền nhiên liệu</t>
  </si>
  <si>
    <t>Nước sinh hoạt</t>
  </si>
  <si>
    <t>Văn phòng phẩm</t>
  </si>
  <si>
    <t>Điện thoại bàn cơ quan</t>
  </si>
  <si>
    <t>Chi thu nhập tăng thêm</t>
  </si>
  <si>
    <t xml:space="preserve">Tổng </t>
  </si>
  <si>
    <t>Người báo cáo</t>
  </si>
  <si>
    <t>Bùi Thị Thoa</t>
  </si>
  <si>
    <t>Khoán văn phòng phẩm</t>
  </si>
  <si>
    <t>Chi tiền tài liệu học cao cấp LLCT</t>
  </si>
  <si>
    <t>Chi hỗ trợ tết cho hợp đồng (Bảo vệ)</t>
  </si>
  <si>
    <t>Tiền thuê lao động (Bảo vệ, tạp vụ 9 tháng)</t>
  </si>
  <si>
    <t>Vé máy bay</t>
  </si>
  <si>
    <t>Công tác phí</t>
  </si>
  <si>
    <t>Đã chi năm 2021</t>
  </si>
  <si>
    <t>Kế hoạch chi 2022</t>
  </si>
  <si>
    <t>Chi khen thưởng năm 2021</t>
  </si>
  <si>
    <t>Tiền công văn ( tăng từ 400 - lên 600)</t>
  </si>
  <si>
    <t>Pano, băng rôn, phong phòng họp, bảng tên phòng, cá nhân..</t>
  </si>
  <si>
    <t xml:space="preserve">Kinh phí tham gia hội thao ngành dân tộc </t>
  </si>
  <si>
    <t xml:space="preserve">Kinh phí năm 2022 cao hơn năm 2021 : </t>
  </si>
  <si>
    <t>Tăng do k chi tiền thuê hợp đồng thời vụ, chi tết</t>
  </si>
  <si>
    <t>Phát sinh tăng so với năm 2021</t>
  </si>
  <si>
    <t>Chi khen thưởng (lấy ngân sách chi)</t>
  </si>
  <si>
    <t>Tiền nhiên liệu ( 9tr/tháng)</t>
  </si>
  <si>
    <t>Sửa máy lạnh, máy photo, mực máy photo</t>
  </si>
  <si>
    <t>Tiền làm phong, bảng tên phòng, tên cá nhân, tên cơ quan, địa chỉ..</t>
  </si>
  <si>
    <t>Tiền công tác phí (vé máy bay, ăn, ngủ)</t>
  </si>
  <si>
    <t>Tiền công văn, điện, nước tăng so với năm 2021</t>
  </si>
  <si>
    <t>In giấy khen, khung khen thưởng</t>
  </si>
  <si>
    <t>Tiền sửa máy lạnh, máy photo</t>
  </si>
  <si>
    <t>NỘI DUNG</t>
  </si>
  <si>
    <t xml:space="preserve">SỐ TIỀN </t>
  </si>
  <si>
    <t>Lì xì đầu năm (20 cái x 500)</t>
  </si>
  <si>
    <t>Chi lễ 30/4, 01/5 và 3/5</t>
  </si>
  <si>
    <t>Chi hỗ trợ 2/9</t>
  </si>
  <si>
    <t xml:space="preserve">Tổng cộng </t>
  </si>
  <si>
    <t>Độc lập - Tự do - Hạnh phúc</t>
  </si>
  <si>
    <t xml:space="preserve">        BAN DÂN TỘC</t>
  </si>
  <si>
    <t>Tiền sửa xe ( theo báo nợ năm 2019 trên 20tr), thay vỏ xe</t>
  </si>
  <si>
    <t>Vé máy bay, công tác phí, tiền phòng nghỉ</t>
  </si>
  <si>
    <t>Vật tư văn phòng khác (giấy vệ sinh, nước rửa tay, vim tẩy, chổi, mực máy in, mực máy photo....)</t>
  </si>
  <si>
    <t>Khoán văn phòng phẩm ( hỗ trợ xăng xe)</t>
  </si>
  <si>
    <t>Sửa xe (Báo nợ từ năm 2019 trên 20tr, thay vỏ xe, sửa chữa)</t>
  </si>
  <si>
    <t>Tiền ăn, nghỉ tham gia hội thao KN ngành</t>
  </si>
  <si>
    <t>Chi hội nghị CBCC</t>
  </si>
  <si>
    <t>BÁO CÁO TÌNH HÌNH SỬ DỤNG KINH PHÍ NĂM 2022</t>
  </si>
  <si>
    <t>Kinh phí được cấp  16 BC + 4 HĐ 68</t>
  </si>
  <si>
    <t>Hoạt động HĐ 68 (280tr - lương 265.931.880đ)</t>
  </si>
  <si>
    <t>Đã chi năm 2022</t>
  </si>
  <si>
    <t>Tiền Nhiên liệu</t>
  </si>
  <si>
    <t>Tiền vệ sinh môi trường</t>
  </si>
  <si>
    <t>Văn phòng phẩm, mực máy photo</t>
  </si>
  <si>
    <t>Vật tư văn phòng khác (giấy vệ sinh, viêm tẩy, chổi,…)</t>
  </si>
  <si>
    <t>Cước điện thoại bàn cơ quan</t>
  </si>
  <si>
    <t>Internet, chữ ký số kho bạc, CKS bảo hiểm, thuế</t>
  </si>
  <si>
    <t>Pano, băng rôn, bảng tên phòng…</t>
  </si>
  <si>
    <t>Tiền khoán, thuê phòng ngủ</t>
  </si>
  <si>
    <t>Ô tô dùng chung</t>
  </si>
  <si>
    <t>Sửa máy lạnh</t>
  </si>
  <si>
    <t>Phí đăng kiểm xe</t>
  </si>
  <si>
    <t>Bảo hiểm xe</t>
  </si>
  <si>
    <t>Tiền chi hỗ trợ đồng phục cơ quan</t>
  </si>
  <si>
    <t>Chi nước uống, trà, vòng hoa…</t>
  </si>
  <si>
    <t>Nâng cấp phần mềm kế toán</t>
  </si>
  <si>
    <t>Nhiên liệu tháng 12</t>
  </si>
  <si>
    <t>Điện thoại, internet tháng 12</t>
  </si>
  <si>
    <t>Dự kiến chi Thu nhập tăng thêm 300 ngàn/người</t>
  </si>
  <si>
    <t>Chi tiếp công dân, xử lý đơn thư</t>
  </si>
  <si>
    <t>Chi hỗ trợ tập huấn dân quân tự vệ</t>
  </si>
  <si>
    <t>Số tiền còn đến ngày 25/12/2022</t>
  </si>
  <si>
    <t>Công văn tháng 12</t>
  </si>
  <si>
    <t>Nước sinh hoạt tháng 12</t>
  </si>
  <si>
    <t>Sửa chữa máy in, máy tính, máy photo</t>
  </si>
  <si>
    <t>Băng rôn, pano, VPP</t>
  </si>
  <si>
    <t>DANH SÁCH CÁC KHOẢN HỖ TRỢ CBCC, NGƯỜI LĐ TRONG NĂM 2022</t>
  </si>
  <si>
    <t>Chi tết Dương lịch năm 2022</t>
  </si>
  <si>
    <t>Chi mua đồ thể thao</t>
  </si>
  <si>
    <t>Chi hỗ trợ covid, chi hỗ trợ thôi việc BV, TV</t>
  </si>
  <si>
    <t>Chi hỗ trợ thêm lương cho Bảo vệ, tạp vụ</t>
  </si>
  <si>
    <t>Bình Phước, ngày   25   tháng  12 năm 2022</t>
  </si>
  <si>
    <t>KẾ HOẠCH SỬ DỤNG KINH PHÍ NĂM 2023</t>
  </si>
  <si>
    <t>Tiền nước sinh hoạt</t>
  </si>
  <si>
    <t>Kế hoạch chi năm 2023</t>
  </si>
  <si>
    <t>Chi khen thưởng 2021</t>
  </si>
  <si>
    <t>Bình Phước, ngày  27 tháng 12 năm 2022</t>
  </si>
  <si>
    <t>Tiền in giấy khen, bao bì thư, khung khen thưởng</t>
  </si>
  <si>
    <t>Chi mua màn hình máy vi tính, máy in</t>
  </si>
  <si>
    <t>,</t>
  </si>
  <si>
    <t>UBND TỈNH BÌNH PHƯỚC                                      CỘNG HÒA XÃ HỘI CHỦ NGHĨA VIỆT NAM</t>
  </si>
  <si>
    <t>Còn phải chi trả cho đơn vị cung cấp</t>
  </si>
  <si>
    <t xml:space="preserve">Chi bù tiền mua trang phục cơ quan </t>
  </si>
  <si>
    <t>Chi mua đồ trang trí tết, tất niên, cơm hội nghị tổng kết</t>
  </si>
  <si>
    <t>…</t>
  </si>
  <si>
    <t>UBND TỈNH BÌNH PHƯỚC                                         CỘNG HOÀ XÃ HỘI CHỦ NGHĨA VIỆT NAM</t>
  </si>
  <si>
    <r>
      <t xml:space="preserve">UBND TỈNH BÌNH PHƯỚC                                                           </t>
    </r>
    <r>
      <rPr>
        <b/>
        <sz val="11"/>
        <color theme="1"/>
        <rFont val="Times New Roman"/>
        <family val="1"/>
      </rPr>
      <t>CỘNG HÒA XÃ HỘI CHỦ NGHĨA VIỆT NAM</t>
    </r>
  </si>
  <si>
    <t xml:space="preserve">                                Độc lập - Tự do - Hạnh phúc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</si>
</sst>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\ _₫_-;\-* #,##0\ _₫_-;_-* &quot;-&quot;??\ _₫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1" applyNumberFormat="1" applyFont="1" applyAlignment="1">
      <alignment horizontal="center"/>
    </xf>
    <xf numFmtId="165" fontId="3" fillId="0" borderId="0" xfId="1" applyNumberFormat="1" applyFont="1"/>
    <xf numFmtId="165" fontId="0" fillId="0" borderId="0" xfId="1" applyNumberFormat="1" applyFont="1"/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0" fontId="0" fillId="0" borderId="1" xfId="0" applyBorder="1" applyAlignment="1">
      <alignment wrapText="1"/>
    </xf>
    <xf numFmtId="165" fontId="0" fillId="0" borderId="1" xfId="1" applyNumberFormat="1" applyFont="1" applyBorder="1" applyAlignment="1">
      <alignment vertical="center"/>
    </xf>
    <xf numFmtId="165" fontId="0" fillId="0" borderId="0" xfId="0" applyNumberFormat="1"/>
    <xf numFmtId="166" fontId="2" fillId="0" borderId="1" xfId="1" applyNumberFormat="1" applyFont="1" applyBorder="1"/>
    <xf numFmtId="165" fontId="9" fillId="0" borderId="1" xfId="1" applyNumberFormat="1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165" fontId="9" fillId="0" borderId="0" xfId="1" applyNumberFormat="1" applyFont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5" fontId="5" fillId="0" borderId="0" xfId="1" applyNumberFormat="1" applyFont="1" applyAlignment="1">
      <alignment horizontal="center"/>
    </xf>
    <xf numFmtId="0" fontId="10" fillId="0" borderId="0" xfId="0" applyFont="1"/>
    <xf numFmtId="0" fontId="6" fillId="0" borderId="1" xfId="0" applyFont="1" applyBorder="1" applyAlignment="1">
      <alignment horizontal="center" vertical="center"/>
    </xf>
    <xf numFmtId="0" fontId="11" fillId="0" borderId="1" xfId="0" applyFont="1" applyBorder="1"/>
    <xf numFmtId="166" fontId="11" fillId="0" borderId="1" xfId="1" applyNumberFormat="1" applyFont="1" applyBorder="1"/>
    <xf numFmtId="0" fontId="11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66" fontId="6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3" fillId="0" borderId="1" xfId="0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165" fontId="13" fillId="0" borderId="1" xfId="1" applyNumberFormat="1" applyFont="1" applyBorder="1"/>
    <xf numFmtId="165" fontId="13" fillId="0" borderId="1" xfId="1" applyNumberFormat="1" applyFont="1" applyBorder="1" applyAlignment="1">
      <alignment vertical="center"/>
    </xf>
    <xf numFmtId="165" fontId="13" fillId="2" borderId="1" xfId="1" applyNumberFormat="1" applyFont="1" applyFill="1" applyBorder="1"/>
    <xf numFmtId="0" fontId="13" fillId="2" borderId="1" xfId="0" applyFont="1" applyFill="1" applyBorder="1"/>
    <xf numFmtId="165" fontId="14" fillId="0" borderId="1" xfId="1" applyNumberFormat="1" applyFont="1" applyBorder="1"/>
    <xf numFmtId="0" fontId="15" fillId="0" borderId="0" xfId="0" applyFont="1"/>
    <xf numFmtId="0" fontId="6" fillId="0" borderId="0" xfId="0" applyFont="1" applyAlignment="1"/>
    <xf numFmtId="165" fontId="1" fillId="0" borderId="0" xfId="1" applyNumberFormat="1" applyFont="1"/>
    <xf numFmtId="165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12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5" fillId="0" borderId="0" xfId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</xdr:row>
      <xdr:rowOff>180975</xdr:rowOff>
    </xdr:from>
    <xdr:to>
      <xdr:col>1</xdr:col>
      <xdr:colOff>771525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90550" y="371475"/>
          <a:ext cx="4953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972604</xdr:colOff>
      <xdr:row>1</xdr:row>
      <xdr:rowOff>173355</xdr:rowOff>
    </xdr:from>
    <xdr:to>
      <xdr:col>4</xdr:col>
      <xdr:colOff>134199</xdr:colOff>
      <xdr:row>1</xdr:row>
      <xdr:rowOff>173355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201579" y="363855"/>
          <a:ext cx="14571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9525</xdr:rowOff>
    </xdr:from>
    <xdr:to>
      <xdr:col>1</xdr:col>
      <xdr:colOff>666750</xdr:colOff>
      <xdr:row>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504825" y="619125"/>
          <a:ext cx="514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671136</xdr:colOff>
      <xdr:row>3</xdr:row>
      <xdr:rowOff>28575</xdr:rowOff>
    </xdr:from>
    <xdr:to>
      <xdr:col>3</xdr:col>
      <xdr:colOff>1291015</xdr:colOff>
      <xdr:row>3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966786" y="685800"/>
          <a:ext cx="22010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180975</xdr:rowOff>
    </xdr:from>
    <xdr:to>
      <xdr:col>1</xdr:col>
      <xdr:colOff>771525</xdr:colOff>
      <xdr:row>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628650" y="371475"/>
          <a:ext cx="4953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1257300</xdr:colOff>
      <xdr:row>3</xdr:row>
      <xdr:rowOff>28575</xdr:rowOff>
    </xdr:from>
    <xdr:to>
      <xdr:col>2</xdr:col>
      <xdr:colOff>3028950</xdr:colOff>
      <xdr:row>3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762500" y="638175"/>
          <a:ext cx="1771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190500</xdr:rowOff>
    </xdr:from>
    <xdr:to>
      <xdr:col>1</xdr:col>
      <xdr:colOff>723900</xdr:colOff>
      <xdr:row>2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561975" y="390525"/>
          <a:ext cx="600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3</xdr:row>
      <xdr:rowOff>9525</xdr:rowOff>
    </xdr:from>
    <xdr:to>
      <xdr:col>2</xdr:col>
      <xdr:colOff>1981200</xdr:colOff>
      <xdr:row>3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4638675" y="600075"/>
          <a:ext cx="1552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H44" sqref="H44"/>
    </sheetView>
  </sheetViews>
  <sheetFormatPr defaultRowHeight="15" x14ac:dyDescent="0.25"/>
  <cols>
    <col min="1" max="1" width="4.7109375" customWidth="1"/>
    <col min="2" max="2" width="43.7109375" customWidth="1"/>
    <col min="3" max="3" width="17.5703125" style="7" customWidth="1"/>
    <col min="4" max="4" width="16.85546875" style="7" customWidth="1"/>
    <col min="5" max="5" width="14.7109375" customWidth="1"/>
    <col min="7" max="8" width="12" bestFit="1" customWidth="1"/>
  </cols>
  <sheetData>
    <row r="1" spans="1:5" s="1" customFormat="1" x14ac:dyDescent="0.25">
      <c r="A1" s="1" t="s">
        <v>0</v>
      </c>
      <c r="C1" s="51" t="s">
        <v>1</v>
      </c>
      <c r="D1" s="51"/>
      <c r="E1" s="51"/>
    </row>
    <row r="2" spans="1:5" s="1" customFormat="1" x14ac:dyDescent="0.25">
      <c r="A2" s="2" t="s">
        <v>2</v>
      </c>
      <c r="B2" s="2"/>
      <c r="C2" s="51" t="s">
        <v>3</v>
      </c>
      <c r="D2" s="51"/>
      <c r="E2" s="51"/>
    </row>
    <row r="3" spans="1:5" ht="21.75" customHeight="1" x14ac:dyDescent="0.25">
      <c r="C3" s="55" t="s">
        <v>108</v>
      </c>
      <c r="D3" s="55"/>
      <c r="E3" s="55"/>
    </row>
    <row r="6" spans="1:5" ht="18.75" x14ac:dyDescent="0.3">
      <c r="A6" s="52" t="s">
        <v>109</v>
      </c>
      <c r="B6" s="52"/>
      <c r="C6" s="52"/>
      <c r="D6" s="52"/>
      <c r="E6" s="52"/>
    </row>
    <row r="7" spans="1:5" ht="15.75" x14ac:dyDescent="0.25">
      <c r="B7" s="3" t="s">
        <v>4</v>
      </c>
      <c r="C7" s="4">
        <v>2021</v>
      </c>
      <c r="D7" s="5">
        <v>2022</v>
      </c>
    </row>
    <row r="8" spans="1:5" x14ac:dyDescent="0.25">
      <c r="B8" s="3" t="s">
        <v>5</v>
      </c>
      <c r="C8" s="6">
        <v>330000000</v>
      </c>
      <c r="D8" s="6">
        <f>32000000*16</f>
        <v>512000000</v>
      </c>
    </row>
    <row r="9" spans="1:5" x14ac:dyDescent="0.25">
      <c r="B9" s="3" t="s">
        <v>6</v>
      </c>
      <c r="C9" s="6">
        <f>33000000+15000000</f>
        <v>48000000</v>
      </c>
      <c r="D9" s="6">
        <v>51000000</v>
      </c>
    </row>
    <row r="10" spans="1:5" x14ac:dyDescent="0.25">
      <c r="B10" s="3" t="s">
        <v>7</v>
      </c>
      <c r="C10" s="6">
        <f>C8-C9</f>
        <v>282000000</v>
      </c>
      <c r="D10" s="6">
        <f>D8-D9</f>
        <v>461000000</v>
      </c>
    </row>
    <row r="11" spans="1:5" x14ac:dyDescent="0.25">
      <c r="B11" s="3"/>
      <c r="C11" s="6"/>
    </row>
    <row r="13" spans="1:5" ht="50.25" customHeight="1" x14ac:dyDescent="0.25">
      <c r="A13" s="8" t="s">
        <v>8</v>
      </c>
      <c r="B13" s="8" t="s">
        <v>9</v>
      </c>
      <c r="C13" s="9" t="s">
        <v>42</v>
      </c>
      <c r="D13" s="9" t="s">
        <v>43</v>
      </c>
      <c r="E13" s="10" t="s">
        <v>10</v>
      </c>
    </row>
    <row r="14" spans="1:5" ht="18.75" customHeight="1" x14ac:dyDescent="0.25">
      <c r="A14" s="11">
        <v>1</v>
      </c>
      <c r="B14" s="12" t="s">
        <v>11</v>
      </c>
      <c r="C14" s="13">
        <v>45584855</v>
      </c>
      <c r="D14" s="13">
        <f>C14+10000000</f>
        <v>55584855</v>
      </c>
      <c r="E14" s="12"/>
    </row>
    <row r="15" spans="1:5" ht="18.75" customHeight="1" x14ac:dyDescent="0.25">
      <c r="A15" s="11">
        <v>2</v>
      </c>
      <c r="B15" s="12" t="s">
        <v>12</v>
      </c>
      <c r="C15" s="13">
        <v>17355000</v>
      </c>
      <c r="D15" s="13">
        <f>C15</f>
        <v>17355000</v>
      </c>
      <c r="E15" s="12"/>
    </row>
    <row r="16" spans="1:5" ht="18.75" customHeight="1" x14ac:dyDescent="0.25">
      <c r="A16" s="11">
        <v>3</v>
      </c>
      <c r="B16" s="12" t="s">
        <v>45</v>
      </c>
      <c r="C16" s="13">
        <f>4355032+578413</f>
        <v>4933445</v>
      </c>
      <c r="D16" s="13">
        <f>C16+3000000</f>
        <v>7933445</v>
      </c>
      <c r="E16" s="12"/>
    </row>
    <row r="17" spans="1:8" ht="18.75" customHeight="1" x14ac:dyDescent="0.25">
      <c r="A17" s="11">
        <v>4</v>
      </c>
      <c r="B17" s="25" t="s">
        <v>27</v>
      </c>
      <c r="C17" s="15">
        <v>17446000</v>
      </c>
      <c r="D17" s="15">
        <f>C17</f>
        <v>17446000</v>
      </c>
      <c r="E17" s="12"/>
      <c r="G17" s="16"/>
    </row>
    <row r="18" spans="1:8" ht="18.75" customHeight="1" x14ac:dyDescent="0.25">
      <c r="A18" s="11">
        <v>5</v>
      </c>
      <c r="B18" s="12" t="s">
        <v>13</v>
      </c>
      <c r="C18" s="13">
        <v>3084000</v>
      </c>
      <c r="D18" s="13">
        <v>3084000</v>
      </c>
      <c r="E18" s="12"/>
      <c r="G18" s="16"/>
    </row>
    <row r="19" spans="1:8" ht="18.75" customHeight="1" x14ac:dyDescent="0.25">
      <c r="A19" s="11">
        <v>6</v>
      </c>
      <c r="B19" s="12" t="s">
        <v>29</v>
      </c>
      <c r="C19" s="13">
        <v>10005769</v>
      </c>
      <c r="D19" s="13">
        <f>C19+604598</f>
        <v>10610367</v>
      </c>
      <c r="E19" s="12"/>
    </row>
    <row r="20" spans="1:8" ht="18.75" customHeight="1" x14ac:dyDescent="0.25">
      <c r="A20" s="11">
        <v>7</v>
      </c>
      <c r="B20" s="12" t="s">
        <v>30</v>
      </c>
      <c r="C20" s="13">
        <f>19565000+6839280</f>
        <v>26404280</v>
      </c>
      <c r="D20" s="13">
        <f>C20</f>
        <v>26404280</v>
      </c>
      <c r="E20" s="12"/>
      <c r="G20" s="16"/>
    </row>
    <row r="21" spans="1:8" ht="18.75" customHeight="1" x14ac:dyDescent="0.25">
      <c r="A21" s="11">
        <v>8</v>
      </c>
      <c r="B21" s="12" t="s">
        <v>70</v>
      </c>
      <c r="C21" s="13">
        <v>19200000</v>
      </c>
      <c r="D21" s="13">
        <f>C21</f>
        <v>19200000</v>
      </c>
      <c r="E21" s="12"/>
    </row>
    <row r="22" spans="1:8" ht="49.5" customHeight="1" x14ac:dyDescent="0.25">
      <c r="A22" s="34">
        <v>9</v>
      </c>
      <c r="B22" s="14" t="s">
        <v>69</v>
      </c>
      <c r="C22" s="15">
        <v>12075000</v>
      </c>
      <c r="D22" s="15">
        <f>C22+5000000</f>
        <v>17075000</v>
      </c>
      <c r="E22" s="12"/>
    </row>
    <row r="23" spans="1:8" ht="18.75" customHeight="1" x14ac:dyDescent="0.25">
      <c r="A23" s="11">
        <v>10</v>
      </c>
      <c r="B23" s="12" t="s">
        <v>37</v>
      </c>
      <c r="C23" s="13">
        <v>1518000</v>
      </c>
      <c r="D23" s="13">
        <v>2000000</v>
      </c>
      <c r="E23" s="12"/>
    </row>
    <row r="24" spans="1:8" ht="18.75" customHeight="1" x14ac:dyDescent="0.25">
      <c r="A24" s="11">
        <v>11</v>
      </c>
      <c r="B24" s="12" t="s">
        <v>31</v>
      </c>
      <c r="C24" s="13">
        <v>5353673</v>
      </c>
      <c r="D24" s="13">
        <f>C24+579380</f>
        <v>5933053</v>
      </c>
      <c r="E24" s="12"/>
      <c r="H24" s="16"/>
    </row>
    <row r="25" spans="1:8" ht="18.75" customHeight="1" x14ac:dyDescent="0.25">
      <c r="A25" s="11">
        <v>12</v>
      </c>
      <c r="B25" s="12" t="s">
        <v>14</v>
      </c>
      <c r="C25" s="13">
        <v>7100000</v>
      </c>
      <c r="D25" s="13">
        <v>7200000</v>
      </c>
      <c r="E25" s="12"/>
    </row>
    <row r="26" spans="1:8" ht="18.75" customHeight="1" x14ac:dyDescent="0.25">
      <c r="A26" s="11">
        <v>13</v>
      </c>
      <c r="B26" s="12" t="s">
        <v>15</v>
      </c>
      <c r="C26" s="13">
        <v>4138000</v>
      </c>
      <c r="D26" s="13">
        <f>C26</f>
        <v>4138000</v>
      </c>
      <c r="E26" s="12"/>
      <c r="G26" s="16"/>
    </row>
    <row r="27" spans="1:8" ht="18.75" customHeight="1" x14ac:dyDescent="0.25">
      <c r="A27" s="11">
        <v>14</v>
      </c>
      <c r="B27" s="12" t="s">
        <v>16</v>
      </c>
      <c r="C27" s="13">
        <v>8710000</v>
      </c>
      <c r="D27" s="13">
        <f>C27</f>
        <v>8710000</v>
      </c>
      <c r="E27" s="12"/>
    </row>
    <row r="28" spans="1:8" ht="18.75" customHeight="1" x14ac:dyDescent="0.25">
      <c r="A28" s="11">
        <v>15</v>
      </c>
      <c r="B28" s="12" t="s">
        <v>17</v>
      </c>
      <c r="C28" s="13">
        <v>5511000</v>
      </c>
      <c r="D28" s="13">
        <f>C28</f>
        <v>5511000</v>
      </c>
      <c r="E28" s="12"/>
    </row>
    <row r="29" spans="1:8" ht="18.75" customHeight="1" x14ac:dyDescent="0.25">
      <c r="A29" s="11">
        <v>16</v>
      </c>
      <c r="B29" s="12" t="s">
        <v>18</v>
      </c>
      <c r="C29" s="13">
        <v>2700000</v>
      </c>
      <c r="D29" s="13">
        <f>C29</f>
        <v>2700000</v>
      </c>
      <c r="E29" s="12"/>
    </row>
    <row r="30" spans="1:8" ht="18.75" customHeight="1" x14ac:dyDescent="0.25">
      <c r="A30" s="11">
        <v>17</v>
      </c>
      <c r="B30" s="12" t="s">
        <v>38</v>
      </c>
      <c r="C30" s="13">
        <v>1500000</v>
      </c>
      <c r="D30" s="13">
        <v>0</v>
      </c>
      <c r="E30" s="12"/>
    </row>
    <row r="31" spans="1:8" ht="18.75" customHeight="1" x14ac:dyDescent="0.25">
      <c r="A31" s="11">
        <v>18</v>
      </c>
      <c r="B31" s="12" t="s">
        <v>39</v>
      </c>
      <c r="C31" s="13">
        <v>57500000</v>
      </c>
      <c r="D31" s="13">
        <v>0</v>
      </c>
      <c r="E31" s="12"/>
      <c r="G31" s="16"/>
    </row>
    <row r="32" spans="1:8" ht="18.75" customHeight="1" x14ac:dyDescent="0.25">
      <c r="A32" s="11">
        <v>19</v>
      </c>
      <c r="B32" s="12" t="s">
        <v>68</v>
      </c>
      <c r="C32" s="13">
        <f>4680000+800000</f>
        <v>5480000</v>
      </c>
      <c r="D32" s="13">
        <v>40000000</v>
      </c>
      <c r="E32" s="12"/>
    </row>
    <row r="33" spans="1:5" ht="18.75" customHeight="1" x14ac:dyDescent="0.25">
      <c r="A33" s="11">
        <v>20</v>
      </c>
      <c r="B33" s="12" t="s">
        <v>44</v>
      </c>
      <c r="C33" s="13"/>
      <c r="D33" s="13">
        <v>20115000</v>
      </c>
      <c r="E33" s="12"/>
    </row>
    <row r="34" spans="1:5" ht="18.75" customHeight="1" x14ac:dyDescent="0.25">
      <c r="A34" s="11">
        <v>21</v>
      </c>
      <c r="B34" s="12" t="s">
        <v>57</v>
      </c>
      <c r="C34" s="13"/>
      <c r="D34" s="13">
        <v>2000000</v>
      </c>
      <c r="E34" s="12"/>
    </row>
    <row r="35" spans="1:5" ht="18.75" customHeight="1" x14ac:dyDescent="0.25">
      <c r="A35" s="11">
        <v>22</v>
      </c>
      <c r="B35" s="12" t="s">
        <v>28</v>
      </c>
      <c r="C35" s="13">
        <v>3552240</v>
      </c>
      <c r="D35" s="13">
        <v>108000000</v>
      </c>
      <c r="E35" s="12"/>
    </row>
    <row r="36" spans="1:5" ht="31.5" customHeight="1" x14ac:dyDescent="0.25">
      <c r="A36" s="34">
        <v>23</v>
      </c>
      <c r="B36" s="24" t="s">
        <v>46</v>
      </c>
      <c r="C36" s="13"/>
      <c r="D36" s="15">
        <v>10000000</v>
      </c>
      <c r="E36" s="17"/>
    </row>
    <row r="37" spans="1:5" ht="18.75" customHeight="1" x14ac:dyDescent="0.25">
      <c r="A37" s="11">
        <v>24</v>
      </c>
      <c r="B37" s="14" t="s">
        <v>58</v>
      </c>
      <c r="C37" s="13"/>
      <c r="D37" s="15">
        <v>10000000</v>
      </c>
      <c r="E37" s="17"/>
    </row>
    <row r="38" spans="1:5" ht="35.25" customHeight="1" x14ac:dyDescent="0.25">
      <c r="A38" s="34">
        <v>25</v>
      </c>
      <c r="B38" s="14" t="s">
        <v>67</v>
      </c>
      <c r="C38" s="13"/>
      <c r="D38" s="15">
        <v>30000000</v>
      </c>
      <c r="E38" s="17"/>
    </row>
    <row r="39" spans="1:5" ht="18.75" customHeight="1" x14ac:dyDescent="0.25">
      <c r="A39" s="11">
        <v>26</v>
      </c>
      <c r="B39" s="14" t="s">
        <v>47</v>
      </c>
      <c r="C39" s="13"/>
      <c r="D39" s="13">
        <v>30000000</v>
      </c>
      <c r="E39" s="17"/>
    </row>
    <row r="40" spans="1:5" ht="18.75" customHeight="1" x14ac:dyDescent="0.25">
      <c r="A40" s="11">
        <v>27</v>
      </c>
      <c r="B40" s="24" t="s">
        <v>32</v>
      </c>
      <c r="C40" s="15">
        <v>22848738</v>
      </c>
      <c r="D40" s="15">
        <v>0</v>
      </c>
      <c r="E40" s="17">
        <v>20000000</v>
      </c>
    </row>
    <row r="41" spans="1:5" ht="18.75" customHeight="1" x14ac:dyDescent="0.25">
      <c r="A41" s="11">
        <v>28</v>
      </c>
      <c r="B41" s="14" t="s">
        <v>19</v>
      </c>
      <c r="C41" s="13"/>
      <c r="D41" s="13"/>
      <c r="E41" s="17">
        <v>3000000</v>
      </c>
    </row>
    <row r="42" spans="1:5" ht="18.75" customHeight="1" x14ac:dyDescent="0.25">
      <c r="A42" s="11">
        <v>29</v>
      </c>
      <c r="B42" s="14" t="s">
        <v>20</v>
      </c>
      <c r="C42" s="13"/>
      <c r="D42" s="13"/>
      <c r="E42" s="17">
        <f>500000*20</f>
        <v>10000000</v>
      </c>
    </row>
    <row r="43" spans="1:5" ht="18.75" customHeight="1" x14ac:dyDescent="0.25">
      <c r="A43" s="11">
        <v>30</v>
      </c>
      <c r="B43" s="12" t="s">
        <v>21</v>
      </c>
      <c r="C43" s="13"/>
      <c r="D43" s="13"/>
      <c r="E43" s="17">
        <f>500000*20</f>
        <v>10000000</v>
      </c>
    </row>
    <row r="44" spans="1:5" ht="18.75" customHeight="1" x14ac:dyDescent="0.25">
      <c r="A44" s="11">
        <v>31</v>
      </c>
      <c r="B44" s="12" t="s">
        <v>73</v>
      </c>
      <c r="C44" s="13"/>
      <c r="D44" s="13"/>
      <c r="E44" s="17">
        <v>5000000</v>
      </c>
    </row>
    <row r="45" spans="1:5" ht="18.75" customHeight="1" x14ac:dyDescent="0.25">
      <c r="A45" s="11">
        <v>32</v>
      </c>
      <c r="B45" s="14" t="s">
        <v>22</v>
      </c>
      <c r="C45" s="13"/>
      <c r="D45" s="13"/>
      <c r="E45" s="17">
        <v>5000000</v>
      </c>
    </row>
    <row r="46" spans="1:5" ht="18.75" customHeight="1" x14ac:dyDescent="0.25">
      <c r="A46" s="11">
        <v>33</v>
      </c>
      <c r="B46" s="12" t="s">
        <v>23</v>
      </c>
      <c r="C46" s="13"/>
      <c r="D46" s="13"/>
      <c r="E46" s="17">
        <v>80000000</v>
      </c>
    </row>
    <row r="47" spans="1:5" ht="18.75" customHeight="1" x14ac:dyDescent="0.25">
      <c r="A47" s="53" t="s">
        <v>24</v>
      </c>
      <c r="B47" s="54"/>
      <c r="C47" s="18">
        <f>SUM(C14:C46)</f>
        <v>282000000</v>
      </c>
      <c r="D47" s="18">
        <f>SUM(D14:D46)</f>
        <v>461000000</v>
      </c>
      <c r="E47" s="18">
        <f>SUM(E14:E46)</f>
        <v>133000000</v>
      </c>
    </row>
    <row r="48" spans="1:5" x14ac:dyDescent="0.25">
      <c r="C48" s="19"/>
    </row>
    <row r="50" spans="2:4" x14ac:dyDescent="0.25">
      <c r="B50" s="3" t="s">
        <v>48</v>
      </c>
      <c r="C50" s="6">
        <v>179000000</v>
      </c>
    </row>
    <row r="51" spans="2:4" x14ac:dyDescent="0.25">
      <c r="B51" s="3" t="s">
        <v>49</v>
      </c>
      <c r="C51" s="6">
        <v>59000000</v>
      </c>
    </row>
    <row r="52" spans="2:4" x14ac:dyDescent="0.25">
      <c r="C52" s="19"/>
    </row>
    <row r="53" spans="2:4" x14ac:dyDescent="0.25">
      <c r="B53" s="3" t="s">
        <v>50</v>
      </c>
      <c r="C53" s="6"/>
      <c r="D53" s="6">
        <f>SUM(D54:D61)</f>
        <v>268115000</v>
      </c>
    </row>
    <row r="54" spans="2:4" x14ac:dyDescent="0.25">
      <c r="B54" t="s">
        <v>51</v>
      </c>
      <c r="D54" s="7">
        <v>20115000</v>
      </c>
    </row>
    <row r="55" spans="2:4" x14ac:dyDescent="0.25">
      <c r="B55" t="s">
        <v>52</v>
      </c>
      <c r="D55" s="7">
        <v>108000000</v>
      </c>
    </row>
    <row r="56" spans="2:4" x14ac:dyDescent="0.25">
      <c r="B56" t="s">
        <v>71</v>
      </c>
      <c r="D56" s="7">
        <v>30000000</v>
      </c>
    </row>
    <row r="57" spans="2:4" x14ac:dyDescent="0.25">
      <c r="B57" t="s">
        <v>53</v>
      </c>
      <c r="D57" s="7">
        <v>15000000</v>
      </c>
    </row>
    <row r="58" spans="2:4" x14ac:dyDescent="0.25">
      <c r="B58" t="s">
        <v>54</v>
      </c>
      <c r="D58" s="7">
        <v>10000000</v>
      </c>
    </row>
    <row r="59" spans="2:4" x14ac:dyDescent="0.25">
      <c r="B59" t="s">
        <v>55</v>
      </c>
      <c r="D59" s="7">
        <v>40000000</v>
      </c>
    </row>
    <row r="60" spans="2:4" x14ac:dyDescent="0.25">
      <c r="B60" t="s">
        <v>72</v>
      </c>
      <c r="D60" s="7">
        <v>30000000</v>
      </c>
    </row>
    <row r="61" spans="2:4" x14ac:dyDescent="0.25">
      <c r="B61" t="s">
        <v>56</v>
      </c>
      <c r="D61" s="7">
        <v>15000000</v>
      </c>
    </row>
  </sheetData>
  <mergeCells count="5">
    <mergeCell ref="C1:E1"/>
    <mergeCell ref="C2:E2"/>
    <mergeCell ref="A6:E6"/>
    <mergeCell ref="A47:B47"/>
    <mergeCell ref="C3:E3"/>
  </mergeCells>
  <pageMargins left="0.42" right="0.17" top="0.24" bottom="0.28999999999999998" header="0.17" footer="0.17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2"/>
  <sheetViews>
    <sheetView topLeftCell="A37" workbookViewId="0">
      <selection activeCell="J58" sqref="J58"/>
    </sheetView>
  </sheetViews>
  <sheetFormatPr defaultRowHeight="15" x14ac:dyDescent="0.25"/>
  <cols>
    <col min="1" max="1" width="5.28515625" customWidth="1"/>
    <col min="2" max="2" width="44.140625" customWidth="1"/>
    <col min="3" max="3" width="23.7109375" style="7" customWidth="1"/>
    <col min="4" max="4" width="25.7109375" customWidth="1"/>
    <col min="5" max="5" width="15.42578125" customWidth="1"/>
  </cols>
  <sheetData>
    <row r="2" spans="1:4" s="2" customFormat="1" ht="18" customHeight="1" x14ac:dyDescent="0.25">
      <c r="A2" s="48" t="s">
        <v>117</v>
      </c>
      <c r="C2" s="36"/>
    </row>
    <row r="3" spans="1:4" s="1" customFormat="1" ht="18.75" x14ac:dyDescent="0.3">
      <c r="A3" s="2" t="s">
        <v>2</v>
      </c>
      <c r="B3" s="2"/>
      <c r="C3" s="56" t="s">
        <v>3</v>
      </c>
      <c r="D3" s="56"/>
    </row>
    <row r="6" spans="1:4" ht="18.75" x14ac:dyDescent="0.3">
      <c r="A6" s="52" t="s">
        <v>109</v>
      </c>
      <c r="B6" s="52"/>
      <c r="C6" s="52"/>
      <c r="D6" s="52"/>
    </row>
    <row r="8" spans="1:4" x14ac:dyDescent="0.25">
      <c r="B8" t="s">
        <v>75</v>
      </c>
      <c r="C8" s="7">
        <f>16*32000000</f>
        <v>512000000</v>
      </c>
    </row>
    <row r="9" spans="1:4" x14ac:dyDescent="0.25">
      <c r="B9" t="s">
        <v>25</v>
      </c>
      <c r="C9" s="7">
        <v>51000000</v>
      </c>
    </row>
    <row r="10" spans="1:4" x14ac:dyDescent="0.25">
      <c r="B10" t="s">
        <v>76</v>
      </c>
      <c r="C10" s="7">
        <f>280000000-265931880</f>
        <v>14068120</v>
      </c>
    </row>
    <row r="11" spans="1:4" x14ac:dyDescent="0.25">
      <c r="B11" s="3" t="s">
        <v>7</v>
      </c>
      <c r="C11" s="6">
        <f>C8-C9+C10</f>
        <v>475068120</v>
      </c>
    </row>
    <row r="12" spans="1:4" x14ac:dyDescent="0.25">
      <c r="B12" s="3"/>
      <c r="C12" s="6"/>
    </row>
    <row r="14" spans="1:4" ht="21.75" customHeight="1" x14ac:dyDescent="0.25">
      <c r="A14" s="20" t="s">
        <v>8</v>
      </c>
      <c r="B14" s="20" t="s">
        <v>9</v>
      </c>
      <c r="C14" s="21" t="s">
        <v>77</v>
      </c>
      <c r="D14" s="40" t="s">
        <v>111</v>
      </c>
    </row>
    <row r="15" spans="1:4" x14ac:dyDescent="0.25">
      <c r="A15" s="11">
        <v>1</v>
      </c>
      <c r="B15" s="12" t="s">
        <v>11</v>
      </c>
      <c r="C15" s="43">
        <f>46595897+4358928</f>
        <v>50954825</v>
      </c>
      <c r="D15" s="41">
        <f>C15+1500000</f>
        <v>52454825</v>
      </c>
    </row>
    <row r="16" spans="1:4" x14ac:dyDescent="0.25">
      <c r="A16" s="11">
        <v>2</v>
      </c>
      <c r="B16" s="12" t="s">
        <v>110</v>
      </c>
      <c r="C16" s="43">
        <f>7970115</f>
        <v>7970115</v>
      </c>
      <c r="D16" s="41">
        <f>8500000+1000000</f>
        <v>9500000</v>
      </c>
    </row>
    <row r="17" spans="1:4" x14ac:dyDescent="0.25">
      <c r="A17" s="11">
        <v>3</v>
      </c>
      <c r="B17" s="12" t="s">
        <v>78</v>
      </c>
      <c r="C17" s="43">
        <f>123361380+6062900</f>
        <v>129424280</v>
      </c>
      <c r="D17" s="41">
        <v>140000000</v>
      </c>
    </row>
    <row r="18" spans="1:4" x14ac:dyDescent="0.25">
      <c r="A18" s="11">
        <v>4</v>
      </c>
      <c r="B18" s="12" t="s">
        <v>79</v>
      </c>
      <c r="C18" s="43">
        <v>3084000</v>
      </c>
      <c r="D18" s="41">
        <f t="shared" ref="D18:D40" si="0">C18</f>
        <v>3084000</v>
      </c>
    </row>
    <row r="19" spans="1:4" x14ac:dyDescent="0.25">
      <c r="A19" s="11">
        <v>5</v>
      </c>
      <c r="B19" s="12" t="s">
        <v>80</v>
      </c>
      <c r="C19" s="43">
        <f>10890000+9270000+4500000-7337000</f>
        <v>17323000</v>
      </c>
      <c r="D19" s="42">
        <f>C19+15000000</f>
        <v>32323000</v>
      </c>
    </row>
    <row r="20" spans="1:4" x14ac:dyDescent="0.25">
      <c r="A20" s="11">
        <v>6</v>
      </c>
      <c r="B20" s="12" t="s">
        <v>36</v>
      </c>
      <c r="C20" s="43">
        <f>1600000*11+1600000</f>
        <v>19200000</v>
      </c>
      <c r="D20" s="41">
        <f t="shared" si="0"/>
        <v>19200000</v>
      </c>
    </row>
    <row r="21" spans="1:4" x14ac:dyDescent="0.25">
      <c r="A21" s="11">
        <v>7</v>
      </c>
      <c r="B21" s="12" t="s">
        <v>81</v>
      </c>
      <c r="C21" s="43">
        <f>11503000+5120000</f>
        <v>16623000</v>
      </c>
      <c r="D21" s="41">
        <f t="shared" si="0"/>
        <v>16623000</v>
      </c>
    </row>
    <row r="22" spans="1:4" x14ac:dyDescent="0.25">
      <c r="A22" s="11">
        <v>8</v>
      </c>
      <c r="B22" s="12" t="s">
        <v>82</v>
      </c>
      <c r="C22" s="43">
        <f>3324766+243828</f>
        <v>3568594</v>
      </c>
      <c r="D22" s="41">
        <f>C22+250000</f>
        <v>3818594</v>
      </c>
    </row>
    <row r="23" spans="1:4" x14ac:dyDescent="0.25">
      <c r="A23" s="11">
        <v>9</v>
      </c>
      <c r="B23" s="12" t="s">
        <v>83</v>
      </c>
      <c r="C23" s="43">
        <f>17226000+1268000</f>
        <v>18494000</v>
      </c>
      <c r="D23" s="41">
        <f>C23+1268000</f>
        <v>19762000</v>
      </c>
    </row>
    <row r="24" spans="1:4" x14ac:dyDescent="0.25">
      <c r="A24" s="11">
        <v>10</v>
      </c>
      <c r="B24" s="12" t="s">
        <v>26</v>
      </c>
      <c r="C24" s="43">
        <f>3496984+286725</f>
        <v>3783709</v>
      </c>
      <c r="D24" s="41">
        <f>C24+650000</f>
        <v>4433709</v>
      </c>
    </row>
    <row r="25" spans="1:4" x14ac:dyDescent="0.25">
      <c r="A25" s="11">
        <v>11</v>
      </c>
      <c r="B25" s="14" t="s">
        <v>84</v>
      </c>
      <c r="C25" s="44">
        <v>10754964</v>
      </c>
      <c r="D25" s="41">
        <f t="shared" si="0"/>
        <v>10754964</v>
      </c>
    </row>
    <row r="26" spans="1:4" x14ac:dyDescent="0.25">
      <c r="A26" s="11">
        <v>12</v>
      </c>
      <c r="B26" s="12" t="s">
        <v>14</v>
      </c>
      <c r="C26" s="43">
        <f>600000*11+600000</f>
        <v>7200000</v>
      </c>
      <c r="D26" s="41">
        <f t="shared" si="0"/>
        <v>7200000</v>
      </c>
    </row>
    <row r="27" spans="1:4" x14ac:dyDescent="0.25">
      <c r="A27" s="11">
        <v>13</v>
      </c>
      <c r="B27" s="12" t="s">
        <v>41</v>
      </c>
      <c r="C27" s="43">
        <f>16000000+1200000</f>
        <v>17200000</v>
      </c>
      <c r="D27" s="41">
        <f>C27+1500000</f>
        <v>18700000</v>
      </c>
    </row>
    <row r="28" spans="1:4" x14ac:dyDescent="0.25">
      <c r="A28" s="11">
        <v>14</v>
      </c>
      <c r="B28" s="12" t="s">
        <v>85</v>
      </c>
      <c r="C28" s="43">
        <v>14000000</v>
      </c>
      <c r="D28" s="41">
        <f>C28+10000000</f>
        <v>24000000</v>
      </c>
    </row>
    <row r="29" spans="1:4" x14ac:dyDescent="0.25">
      <c r="A29" s="11">
        <v>15</v>
      </c>
      <c r="B29" s="12" t="s">
        <v>86</v>
      </c>
      <c r="C29" s="43">
        <v>44033800</v>
      </c>
      <c r="D29" s="42">
        <v>10000000</v>
      </c>
    </row>
    <row r="30" spans="1:4" x14ac:dyDescent="0.25">
      <c r="A30" s="11">
        <v>16</v>
      </c>
      <c r="B30" s="46" t="s">
        <v>101</v>
      </c>
      <c r="C30" s="45">
        <f>4906000+4850000+7337000</f>
        <v>17093000</v>
      </c>
      <c r="D30" s="41">
        <f t="shared" si="0"/>
        <v>17093000</v>
      </c>
    </row>
    <row r="31" spans="1:4" x14ac:dyDescent="0.25">
      <c r="A31" s="11">
        <v>17</v>
      </c>
      <c r="B31" s="12" t="s">
        <v>87</v>
      </c>
      <c r="C31" s="43">
        <v>2200000</v>
      </c>
      <c r="D31" s="41">
        <f t="shared" si="0"/>
        <v>2200000</v>
      </c>
    </row>
    <row r="32" spans="1:4" x14ac:dyDescent="0.25">
      <c r="A32" s="11">
        <v>18</v>
      </c>
      <c r="B32" s="12" t="s">
        <v>40</v>
      </c>
      <c r="C32" s="43">
        <v>7275800</v>
      </c>
      <c r="D32" s="41">
        <f t="shared" si="0"/>
        <v>7275800</v>
      </c>
    </row>
    <row r="33" spans="1:4" x14ac:dyDescent="0.25">
      <c r="A33" s="11">
        <v>19</v>
      </c>
      <c r="B33" s="12" t="s">
        <v>88</v>
      </c>
      <c r="C33" s="43">
        <f>1562000*2</f>
        <v>3124000</v>
      </c>
      <c r="D33" s="41">
        <f>C33+660000</f>
        <v>3784000</v>
      </c>
    </row>
    <row r="34" spans="1:4" x14ac:dyDescent="0.25">
      <c r="A34" s="11">
        <v>20</v>
      </c>
      <c r="B34" s="12" t="s">
        <v>89</v>
      </c>
      <c r="C34" s="43">
        <v>5566000</v>
      </c>
      <c r="D34" s="41">
        <f t="shared" si="0"/>
        <v>5566000</v>
      </c>
    </row>
    <row r="35" spans="1:4" x14ac:dyDescent="0.25">
      <c r="A35" s="11">
        <v>21</v>
      </c>
      <c r="B35" s="12" t="s">
        <v>90</v>
      </c>
      <c r="C35" s="43">
        <v>10000000</v>
      </c>
      <c r="D35" s="41">
        <f t="shared" si="0"/>
        <v>10000000</v>
      </c>
    </row>
    <row r="36" spans="1:4" ht="18" customHeight="1" x14ac:dyDescent="0.25">
      <c r="A36" s="11">
        <v>22</v>
      </c>
      <c r="B36" s="12" t="s">
        <v>91</v>
      </c>
      <c r="C36" s="43">
        <f>17526816+3976000</f>
        <v>21502816</v>
      </c>
      <c r="D36" s="41">
        <f t="shared" si="0"/>
        <v>21502816</v>
      </c>
    </row>
    <row r="37" spans="1:4" ht="18" customHeight="1" x14ac:dyDescent="0.25">
      <c r="A37" s="11">
        <v>23</v>
      </c>
      <c r="B37" s="12" t="s">
        <v>92</v>
      </c>
      <c r="C37" s="13">
        <v>2700000</v>
      </c>
      <c r="D37" s="41">
        <f t="shared" si="0"/>
        <v>2700000</v>
      </c>
    </row>
    <row r="38" spans="1:4" ht="18" customHeight="1" x14ac:dyDescent="0.25">
      <c r="A38" s="11">
        <v>25</v>
      </c>
      <c r="B38" s="40" t="s">
        <v>95</v>
      </c>
      <c r="C38" s="47">
        <v>6000000</v>
      </c>
      <c r="D38" s="41">
        <v>8000000</v>
      </c>
    </row>
    <row r="39" spans="1:4" ht="18" customHeight="1" x14ac:dyDescent="0.25">
      <c r="A39" s="11">
        <v>26</v>
      </c>
      <c r="B39" s="12" t="s">
        <v>96</v>
      </c>
      <c r="C39" s="43">
        <v>560000</v>
      </c>
      <c r="D39" s="41">
        <f t="shared" si="0"/>
        <v>560000</v>
      </c>
    </row>
    <row r="40" spans="1:4" ht="18" customHeight="1" x14ac:dyDescent="0.25">
      <c r="A40" s="11">
        <v>27</v>
      </c>
      <c r="B40" s="12" t="s">
        <v>97</v>
      </c>
      <c r="C40" s="43">
        <v>182000</v>
      </c>
      <c r="D40" s="41">
        <f t="shared" si="0"/>
        <v>182000</v>
      </c>
    </row>
    <row r="41" spans="1:4" ht="18" customHeight="1" x14ac:dyDescent="0.25">
      <c r="A41" s="11">
        <v>28</v>
      </c>
      <c r="B41" s="12" t="s">
        <v>112</v>
      </c>
      <c r="C41" s="43">
        <v>20115000</v>
      </c>
      <c r="D41" s="41">
        <v>20115000</v>
      </c>
    </row>
    <row r="42" spans="1:4" ht="18" customHeight="1" x14ac:dyDescent="0.25">
      <c r="A42" s="11">
        <v>29</v>
      </c>
      <c r="B42" s="12" t="s">
        <v>115</v>
      </c>
      <c r="C42" s="43"/>
      <c r="D42" s="41">
        <v>10000000</v>
      </c>
    </row>
    <row r="43" spans="1:4" ht="21.75" customHeight="1" x14ac:dyDescent="0.25">
      <c r="A43" s="12"/>
      <c r="B43" s="20" t="s">
        <v>33</v>
      </c>
      <c r="C43" s="22">
        <f>SUM(C15:C41)</f>
        <v>459932903</v>
      </c>
      <c r="D43" s="22">
        <f>SUM(D15:D42)</f>
        <v>480832708</v>
      </c>
    </row>
    <row r="44" spans="1:4" x14ac:dyDescent="0.25">
      <c r="D44" t="s">
        <v>116</v>
      </c>
    </row>
    <row r="45" spans="1:4" x14ac:dyDescent="0.25">
      <c r="A45" s="38"/>
      <c r="B45" s="39"/>
      <c r="C45" s="50"/>
    </row>
    <row r="46" spans="1:4" x14ac:dyDescent="0.25">
      <c r="C46" s="23" t="s">
        <v>113</v>
      </c>
    </row>
    <row r="47" spans="1:4" x14ac:dyDescent="0.25">
      <c r="C47" s="19" t="s">
        <v>34</v>
      </c>
    </row>
    <row r="49" spans="3:3" ht="34.5" customHeight="1" x14ac:dyDescent="0.25"/>
    <row r="51" spans="3:3" ht="22.5" customHeight="1" x14ac:dyDescent="0.25"/>
    <row r="52" spans="3:3" x14ac:dyDescent="0.25">
      <c r="C52" s="19" t="s">
        <v>35</v>
      </c>
    </row>
  </sheetData>
  <mergeCells count="2">
    <mergeCell ref="C3:D3"/>
    <mergeCell ref="A6:D6"/>
  </mergeCells>
  <pageMargins left="0.37" right="0.17" top="0.28999999999999998" bottom="0.28999999999999998" header="0.2" footer="0.17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2"/>
  <sheetViews>
    <sheetView workbookViewId="0">
      <selection activeCell="C62" sqref="C62"/>
    </sheetView>
  </sheetViews>
  <sheetFormatPr defaultRowHeight="15" x14ac:dyDescent="0.25"/>
  <cols>
    <col min="1" max="1" width="5.28515625" customWidth="1"/>
    <col min="2" max="2" width="47.28515625" customWidth="1"/>
    <col min="3" max="3" width="52.5703125" style="7" customWidth="1"/>
  </cols>
  <sheetData>
    <row r="2" spans="1:3" s="2" customFormat="1" ht="18" customHeight="1" x14ac:dyDescent="0.25">
      <c r="A2" s="1" t="s">
        <v>123</v>
      </c>
      <c r="C2" s="26"/>
    </row>
    <row r="3" spans="1:3" s="1" customFormat="1" x14ac:dyDescent="0.25">
      <c r="A3" s="2" t="s">
        <v>2</v>
      </c>
      <c r="B3" s="2"/>
      <c r="C3" s="58" t="s">
        <v>124</v>
      </c>
    </row>
    <row r="6" spans="1:3" ht="18.75" x14ac:dyDescent="0.3">
      <c r="A6" s="52" t="s">
        <v>74</v>
      </c>
      <c r="B6" s="52"/>
      <c r="C6" s="52"/>
    </row>
    <row r="8" spans="1:3" x14ac:dyDescent="0.25">
      <c r="B8" t="s">
        <v>75</v>
      </c>
      <c r="C8" s="7">
        <f>16*32000000</f>
        <v>512000000</v>
      </c>
    </row>
    <row r="9" spans="1:3" x14ac:dyDescent="0.25">
      <c r="B9" t="s">
        <v>25</v>
      </c>
      <c r="C9" s="7">
        <v>51000000</v>
      </c>
    </row>
    <row r="10" spans="1:3" x14ac:dyDescent="0.25">
      <c r="B10" t="s">
        <v>76</v>
      </c>
      <c r="C10" s="7">
        <f>280000000-265931880</f>
        <v>14068120</v>
      </c>
    </row>
    <row r="11" spans="1:3" x14ac:dyDescent="0.25">
      <c r="B11" s="3" t="s">
        <v>7</v>
      </c>
      <c r="C11" s="6">
        <f>C8-C9+C10</f>
        <v>475068120</v>
      </c>
    </row>
    <row r="12" spans="1:3" x14ac:dyDescent="0.25">
      <c r="B12" s="3"/>
      <c r="C12" s="6"/>
    </row>
    <row r="14" spans="1:3" ht="21.75" customHeight="1" x14ac:dyDescent="0.25">
      <c r="A14" s="20" t="s">
        <v>8</v>
      </c>
      <c r="B14" s="20" t="s">
        <v>9</v>
      </c>
      <c r="C14" s="21" t="s">
        <v>77</v>
      </c>
    </row>
    <row r="15" spans="1:3" x14ac:dyDescent="0.25">
      <c r="A15" s="11">
        <v>1</v>
      </c>
      <c r="B15" s="12" t="s">
        <v>11</v>
      </c>
      <c r="C15" s="43">
        <f>46595897+4358928</f>
        <v>50954825</v>
      </c>
    </row>
    <row r="16" spans="1:3" x14ac:dyDescent="0.25">
      <c r="A16" s="11">
        <v>2</v>
      </c>
      <c r="B16" s="12" t="s">
        <v>110</v>
      </c>
      <c r="C16" s="43">
        <f>7970115</f>
        <v>7970115</v>
      </c>
    </row>
    <row r="17" spans="1:3" x14ac:dyDescent="0.25">
      <c r="A17" s="11">
        <v>3</v>
      </c>
      <c r="B17" s="12" t="s">
        <v>78</v>
      </c>
      <c r="C17" s="43">
        <f>123361380+6062900</f>
        <v>129424280</v>
      </c>
    </row>
    <row r="18" spans="1:3" x14ac:dyDescent="0.25">
      <c r="A18" s="11">
        <v>4</v>
      </c>
      <c r="B18" s="12" t="s">
        <v>79</v>
      </c>
      <c r="C18" s="43">
        <v>3084000</v>
      </c>
    </row>
    <row r="19" spans="1:3" x14ac:dyDescent="0.25">
      <c r="A19" s="11">
        <v>5</v>
      </c>
      <c r="B19" s="12" t="s">
        <v>80</v>
      </c>
      <c r="C19" s="43">
        <f>10890000+9270000+4500000-7337000</f>
        <v>17323000</v>
      </c>
    </row>
    <row r="20" spans="1:3" x14ac:dyDescent="0.25">
      <c r="A20" s="11">
        <v>6</v>
      </c>
      <c r="B20" s="12" t="s">
        <v>36</v>
      </c>
      <c r="C20" s="43">
        <f>1600000*11+1600000</f>
        <v>19200000</v>
      </c>
    </row>
    <row r="21" spans="1:3" x14ac:dyDescent="0.25">
      <c r="A21" s="11">
        <v>7</v>
      </c>
      <c r="B21" s="12" t="s">
        <v>81</v>
      </c>
      <c r="C21" s="43">
        <f>11503000+5120000</f>
        <v>16623000</v>
      </c>
    </row>
    <row r="22" spans="1:3" x14ac:dyDescent="0.25">
      <c r="A22" s="11">
        <v>8</v>
      </c>
      <c r="B22" s="12" t="s">
        <v>82</v>
      </c>
      <c r="C22" s="43">
        <f>3324766+243828</f>
        <v>3568594</v>
      </c>
    </row>
    <row r="23" spans="1:3" x14ac:dyDescent="0.25">
      <c r="A23" s="11">
        <v>9</v>
      </c>
      <c r="B23" s="12" t="s">
        <v>83</v>
      </c>
      <c r="C23" s="43">
        <f>17226000+1268000</f>
        <v>18494000</v>
      </c>
    </row>
    <row r="24" spans="1:3" x14ac:dyDescent="0.25">
      <c r="A24" s="11">
        <v>10</v>
      </c>
      <c r="B24" s="12" t="s">
        <v>26</v>
      </c>
      <c r="C24" s="43">
        <f>3496984+286725</f>
        <v>3783709</v>
      </c>
    </row>
    <row r="25" spans="1:3" x14ac:dyDescent="0.25">
      <c r="A25" s="11">
        <v>11</v>
      </c>
      <c r="B25" s="14" t="s">
        <v>84</v>
      </c>
      <c r="C25" s="44">
        <v>10754964</v>
      </c>
    </row>
    <row r="26" spans="1:3" x14ac:dyDescent="0.25">
      <c r="A26" s="11">
        <v>12</v>
      </c>
      <c r="B26" s="12" t="s">
        <v>14</v>
      </c>
      <c r="C26" s="43">
        <f>600000*11+600000</f>
        <v>7200000</v>
      </c>
    </row>
    <row r="27" spans="1:3" x14ac:dyDescent="0.25">
      <c r="A27" s="11">
        <v>13</v>
      </c>
      <c r="B27" s="12" t="s">
        <v>41</v>
      </c>
      <c r="C27" s="43">
        <f>16000000+1200000</f>
        <v>17200000</v>
      </c>
    </row>
    <row r="28" spans="1:3" x14ac:dyDescent="0.25">
      <c r="A28" s="11">
        <v>14</v>
      </c>
      <c r="B28" s="12" t="s">
        <v>85</v>
      </c>
      <c r="C28" s="43">
        <v>14000000</v>
      </c>
    </row>
    <row r="29" spans="1:3" x14ac:dyDescent="0.25">
      <c r="A29" s="11">
        <v>15</v>
      </c>
      <c r="B29" s="12" t="s">
        <v>86</v>
      </c>
      <c r="C29" s="43">
        <v>44033800</v>
      </c>
    </row>
    <row r="30" spans="1:3" x14ac:dyDescent="0.25">
      <c r="A30" s="11">
        <v>16</v>
      </c>
      <c r="B30" s="46" t="s">
        <v>101</v>
      </c>
      <c r="C30" s="45">
        <f>4906000+4850000+7337000</f>
        <v>17093000</v>
      </c>
    </row>
    <row r="31" spans="1:3" x14ac:dyDescent="0.25">
      <c r="A31" s="11">
        <v>17</v>
      </c>
      <c r="B31" s="12" t="s">
        <v>87</v>
      </c>
      <c r="C31" s="43">
        <v>2200000</v>
      </c>
    </row>
    <row r="32" spans="1:3" x14ac:dyDescent="0.25">
      <c r="A32" s="11">
        <v>18</v>
      </c>
      <c r="B32" s="12" t="s">
        <v>40</v>
      </c>
      <c r="C32" s="43">
        <v>7275800</v>
      </c>
    </row>
    <row r="33" spans="1:3" x14ac:dyDescent="0.25">
      <c r="A33" s="11">
        <v>19</v>
      </c>
      <c r="B33" s="12" t="s">
        <v>88</v>
      </c>
      <c r="C33" s="43">
        <f>1562000*2</f>
        <v>3124000</v>
      </c>
    </row>
    <row r="34" spans="1:3" x14ac:dyDescent="0.25">
      <c r="A34" s="11">
        <v>20</v>
      </c>
      <c r="B34" s="12" t="s">
        <v>89</v>
      </c>
      <c r="C34" s="43">
        <v>5566000</v>
      </c>
    </row>
    <row r="35" spans="1:3" x14ac:dyDescent="0.25">
      <c r="A35" s="11">
        <v>21</v>
      </c>
      <c r="B35" s="12" t="s">
        <v>90</v>
      </c>
      <c r="C35" s="43">
        <v>10000000</v>
      </c>
    </row>
    <row r="36" spans="1:3" ht="18" customHeight="1" x14ac:dyDescent="0.25">
      <c r="A36" s="11">
        <v>22</v>
      </c>
      <c r="B36" s="12" t="s">
        <v>91</v>
      </c>
      <c r="C36" s="43">
        <f>17526816+3976000</f>
        <v>21502816</v>
      </c>
    </row>
    <row r="37" spans="1:3" ht="18" customHeight="1" x14ac:dyDescent="0.25">
      <c r="A37" s="11">
        <v>23</v>
      </c>
      <c r="B37" s="12" t="s">
        <v>92</v>
      </c>
      <c r="C37" s="13">
        <v>2700000</v>
      </c>
    </row>
    <row r="38" spans="1:3" ht="18" customHeight="1" x14ac:dyDescent="0.25">
      <c r="A38" s="11">
        <v>25</v>
      </c>
      <c r="B38" s="40" t="s">
        <v>95</v>
      </c>
      <c r="C38" s="47">
        <v>6000000</v>
      </c>
    </row>
    <row r="39" spans="1:3" ht="18" customHeight="1" x14ac:dyDescent="0.25">
      <c r="A39" s="11">
        <v>26</v>
      </c>
      <c r="B39" s="12" t="s">
        <v>96</v>
      </c>
      <c r="C39" s="43">
        <v>560000</v>
      </c>
    </row>
    <row r="40" spans="1:3" ht="18" customHeight="1" x14ac:dyDescent="0.25">
      <c r="A40" s="11">
        <v>27</v>
      </c>
      <c r="B40" s="12" t="s">
        <v>97</v>
      </c>
      <c r="C40" s="43">
        <v>182000</v>
      </c>
    </row>
    <row r="41" spans="1:3" ht="18" customHeight="1" x14ac:dyDescent="0.25">
      <c r="A41" s="11">
        <v>28</v>
      </c>
      <c r="B41" s="12" t="s">
        <v>112</v>
      </c>
      <c r="C41" s="43">
        <v>20115000</v>
      </c>
    </row>
    <row r="42" spans="1:3" x14ac:dyDescent="0.25">
      <c r="A42" s="12"/>
      <c r="B42" s="20" t="s">
        <v>33</v>
      </c>
      <c r="C42" s="22">
        <f>SUM(C15:C41)</f>
        <v>459932903</v>
      </c>
    </row>
    <row r="44" spans="1:3" x14ac:dyDescent="0.25">
      <c r="A44" s="57" t="s">
        <v>98</v>
      </c>
      <c r="B44" s="57"/>
      <c r="C44" s="6">
        <f>C11-C42</f>
        <v>15135217</v>
      </c>
    </row>
    <row r="45" spans="1:3" x14ac:dyDescent="0.25">
      <c r="A45" s="38"/>
      <c r="B45" s="38" t="s">
        <v>118</v>
      </c>
      <c r="C45" s="6">
        <f>SUM(C46:C52)</f>
        <v>27500000</v>
      </c>
    </row>
    <row r="46" spans="1:3" x14ac:dyDescent="0.25">
      <c r="A46" s="38"/>
      <c r="B46" t="s">
        <v>93</v>
      </c>
      <c r="C46" s="50">
        <v>13000000</v>
      </c>
    </row>
    <row r="47" spans="1:3" x14ac:dyDescent="0.25">
      <c r="A47" s="38"/>
      <c r="B47" t="s">
        <v>94</v>
      </c>
      <c r="C47" s="50">
        <v>1600000</v>
      </c>
    </row>
    <row r="48" spans="1:3" x14ac:dyDescent="0.25">
      <c r="A48" s="38"/>
      <c r="B48" s="39" t="s">
        <v>99</v>
      </c>
      <c r="C48" s="50">
        <v>850000</v>
      </c>
    </row>
    <row r="49" spans="1:3" x14ac:dyDescent="0.25">
      <c r="A49" s="38"/>
      <c r="B49" s="39" t="s">
        <v>100</v>
      </c>
      <c r="C49" s="50">
        <v>850000</v>
      </c>
    </row>
    <row r="50" spans="1:3" x14ac:dyDescent="0.25">
      <c r="A50" s="38"/>
      <c r="B50" s="39" t="s">
        <v>102</v>
      </c>
      <c r="C50" s="50">
        <v>3500000</v>
      </c>
    </row>
    <row r="51" spans="1:3" x14ac:dyDescent="0.25">
      <c r="A51" s="38"/>
      <c r="B51" s="39" t="s">
        <v>30</v>
      </c>
      <c r="C51" s="50">
        <v>4500000</v>
      </c>
    </row>
    <row r="52" spans="1:3" x14ac:dyDescent="0.25">
      <c r="A52" s="38"/>
      <c r="B52" s="39" t="s">
        <v>114</v>
      </c>
      <c r="C52" s="50">
        <v>3200000</v>
      </c>
    </row>
    <row r="53" spans="1:3" x14ac:dyDescent="0.25">
      <c r="A53" s="38"/>
      <c r="B53" s="39"/>
      <c r="C53" s="6"/>
    </row>
    <row r="54" spans="1:3" x14ac:dyDescent="0.25">
      <c r="A54" s="38"/>
      <c r="B54" s="39"/>
      <c r="C54" s="6"/>
    </row>
    <row r="55" spans="1:3" x14ac:dyDescent="0.25">
      <c r="A55" s="38"/>
      <c r="B55" s="38"/>
      <c r="C55" s="6"/>
    </row>
    <row r="56" spans="1:3" x14ac:dyDescent="0.25">
      <c r="C56" s="23" t="s">
        <v>113</v>
      </c>
    </row>
    <row r="57" spans="1:3" x14ac:dyDescent="0.25">
      <c r="C57" s="19" t="s">
        <v>34</v>
      </c>
    </row>
    <row r="59" spans="1:3" ht="34.5" customHeight="1" x14ac:dyDescent="0.25">
      <c r="C59" s="59" t="s">
        <v>35</v>
      </c>
    </row>
    <row r="61" spans="1:3" ht="22.5" customHeight="1" x14ac:dyDescent="0.25"/>
    <row r="62" spans="1:3" x14ac:dyDescent="0.25">
      <c r="C62" s="19"/>
    </row>
  </sheetData>
  <mergeCells count="2">
    <mergeCell ref="A6:C6"/>
    <mergeCell ref="A44:B44"/>
  </mergeCells>
  <pageMargins left="0.7" right="0.17" top="0.25" bottom="0.28000000000000003" header="0.19" footer="0.17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C26" sqref="C26"/>
    </sheetView>
  </sheetViews>
  <sheetFormatPr defaultRowHeight="15" x14ac:dyDescent="0.25"/>
  <cols>
    <col min="1" max="1" width="5.7109375" customWidth="1"/>
    <col min="2" max="2" width="61.7109375" customWidth="1"/>
    <col min="3" max="3" width="38.42578125" customWidth="1"/>
  </cols>
  <sheetData>
    <row r="2" spans="1:3" ht="16.5" x14ac:dyDescent="0.25">
      <c r="A2" s="48" t="s">
        <v>122</v>
      </c>
      <c r="C2" s="37"/>
    </row>
    <row r="3" spans="1:3" ht="18.75" x14ac:dyDescent="0.3">
      <c r="A3" s="27" t="s">
        <v>66</v>
      </c>
      <c r="C3" s="49" t="s">
        <v>65</v>
      </c>
    </row>
    <row r="6" spans="1:3" ht="18.75" x14ac:dyDescent="0.3">
      <c r="A6" s="52" t="s">
        <v>103</v>
      </c>
      <c r="B6" s="52"/>
      <c r="C6" s="52"/>
    </row>
    <row r="9" spans="1:3" ht="25.5" customHeight="1" x14ac:dyDescent="0.25">
      <c r="A9" s="28" t="s">
        <v>8</v>
      </c>
      <c r="B9" s="28" t="s">
        <v>59</v>
      </c>
      <c r="C9" s="28" t="s">
        <v>60</v>
      </c>
    </row>
    <row r="10" spans="1:3" ht="25.5" customHeight="1" x14ac:dyDescent="0.3">
      <c r="A10" s="35">
        <v>1</v>
      </c>
      <c r="B10" s="29" t="s">
        <v>104</v>
      </c>
      <c r="C10" s="30">
        <v>10000000</v>
      </c>
    </row>
    <row r="11" spans="1:3" ht="25.5" customHeight="1" x14ac:dyDescent="0.3">
      <c r="A11" s="35">
        <v>2</v>
      </c>
      <c r="B11" s="29" t="s">
        <v>61</v>
      </c>
      <c r="C11" s="30">
        <f>20*500000</f>
        <v>10000000</v>
      </c>
    </row>
    <row r="12" spans="1:3" ht="25.5" customHeight="1" x14ac:dyDescent="0.3">
      <c r="A12" s="35">
        <v>3</v>
      </c>
      <c r="B12" s="29" t="s">
        <v>119</v>
      </c>
      <c r="C12" s="30">
        <f>13822000-10000000</f>
        <v>3822000</v>
      </c>
    </row>
    <row r="13" spans="1:3" ht="25.5" customHeight="1" x14ac:dyDescent="0.3">
      <c r="A13" s="35">
        <v>4</v>
      </c>
      <c r="B13" s="29" t="s">
        <v>105</v>
      </c>
      <c r="C13" s="30">
        <v>5000000</v>
      </c>
    </row>
    <row r="14" spans="1:3" ht="25.5" customHeight="1" x14ac:dyDescent="0.3">
      <c r="A14" s="35">
        <v>5</v>
      </c>
      <c r="B14" s="31" t="s">
        <v>62</v>
      </c>
      <c r="C14" s="30">
        <v>9000000</v>
      </c>
    </row>
    <row r="15" spans="1:3" ht="25.5" customHeight="1" x14ac:dyDescent="0.3">
      <c r="A15" s="35">
        <v>6</v>
      </c>
      <c r="B15" s="29" t="s">
        <v>63</v>
      </c>
      <c r="C15" s="30">
        <v>10000000</v>
      </c>
    </row>
    <row r="16" spans="1:3" ht="25.5" customHeight="1" x14ac:dyDescent="0.3">
      <c r="A16" s="35">
        <v>7</v>
      </c>
      <c r="B16" s="29" t="s">
        <v>106</v>
      </c>
      <c r="C16" s="30">
        <v>17000000</v>
      </c>
    </row>
    <row r="17" spans="1:3" ht="25.5" customHeight="1" x14ac:dyDescent="0.3">
      <c r="A17" s="35">
        <v>8</v>
      </c>
      <c r="B17" s="29" t="s">
        <v>107</v>
      </c>
      <c r="C17" s="30">
        <v>6000000</v>
      </c>
    </row>
    <row r="18" spans="1:3" ht="25.5" customHeight="1" x14ac:dyDescent="0.3">
      <c r="A18" s="35">
        <v>9</v>
      </c>
      <c r="B18" s="29" t="s">
        <v>120</v>
      </c>
      <c r="C18" s="30">
        <v>20000000</v>
      </c>
    </row>
    <row r="19" spans="1:3" ht="25.5" customHeight="1" x14ac:dyDescent="0.3">
      <c r="A19" s="35">
        <v>10</v>
      </c>
      <c r="B19" s="29" t="s">
        <v>121</v>
      </c>
      <c r="C19" s="30"/>
    </row>
    <row r="20" spans="1:3" ht="25.5" customHeight="1" x14ac:dyDescent="0.3">
      <c r="A20" s="29"/>
      <c r="B20" s="32" t="s">
        <v>64</v>
      </c>
      <c r="C20" s="33">
        <f>SUM(C10:C18)</f>
        <v>90822000</v>
      </c>
    </row>
  </sheetData>
  <mergeCells count="1">
    <mergeCell ref="A6:C6"/>
  </mergeCells>
  <pageMargins left="0.36" right="0.17" top="0.52" bottom="0.75" header="0.3" footer="0.3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KH 22</vt:lpstr>
      <vt:lpstr>kh2023</vt:lpstr>
      <vt:lpstr>bc 2022</vt:lpstr>
      <vt:lpstr>hỖ TRỢ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2022-12-28T02:51:16Z</cp:lastPrinted>
  <dcterms:created xsi:type="dcterms:W3CDTF">2022-01-05T08:12:30Z</dcterms:created>
  <dcterms:modified xsi:type="dcterms:W3CDTF">2022-12-28T02:51:54Z</dcterms:modified>
</cp:coreProperties>
</file>